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73FC2DF5-9DAB-4EA3-A20A-5DC5E6310552}" xr6:coauthVersionLast="47" xr6:coauthVersionMax="47" xr10:uidLastSave="{00000000-0000-0000-0000-000000000000}"/>
  <bookViews>
    <workbookView xWindow="1905" yWindow="1905" windowWidth="21600" windowHeight="11385" tabRatio="500" activeTab="1" xr2:uid="{00000000-000D-0000-FFFF-FFFF00000000}"/>
  </bookViews>
  <sheets>
    <sheet name="Лист1" sheetId="1" r:id="rId1"/>
    <sheet name="Лист2" sheetId="2" r:id="rId2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L132" i="1" l="1"/>
  <c r="G131" i="1"/>
  <c r="K131" i="1" s="1"/>
  <c r="L129" i="1" s="1"/>
  <c r="G128" i="1"/>
  <c r="K128" i="1" s="1"/>
  <c r="M127" i="1"/>
  <c r="G127" i="1"/>
  <c r="K127" i="1" s="1"/>
  <c r="K126" i="1"/>
  <c r="M125" i="1"/>
  <c r="K125" i="1"/>
  <c r="M124" i="1"/>
  <c r="K124" i="1"/>
  <c r="M123" i="1"/>
  <c r="K123" i="1"/>
  <c r="K122" i="1"/>
  <c r="M121" i="1"/>
  <c r="K121" i="1"/>
  <c r="G120" i="1"/>
  <c r="K120" i="1" s="1"/>
  <c r="M119" i="1"/>
  <c r="N119" i="1" s="1"/>
  <c r="G119" i="1"/>
  <c r="K119" i="1" s="1"/>
  <c r="L118" i="1"/>
  <c r="K118" i="1"/>
  <c r="F118" i="1"/>
  <c r="M117" i="1"/>
  <c r="J117" i="1"/>
  <c r="I117" i="1"/>
  <c r="K117" i="1" s="1"/>
  <c r="L117" i="1" s="1"/>
  <c r="N116" i="1"/>
  <c r="M116" i="1"/>
  <c r="I116" i="1"/>
  <c r="K116" i="1" s="1"/>
  <c r="L116" i="1" s="1"/>
  <c r="M114" i="1"/>
  <c r="K114" i="1"/>
  <c r="K113" i="1"/>
  <c r="N112" i="1"/>
  <c r="M112" i="1"/>
  <c r="G112" i="1"/>
  <c r="K112" i="1" s="1"/>
  <c r="M111" i="1"/>
  <c r="K111" i="1"/>
  <c r="G110" i="1"/>
  <c r="K110" i="1" s="1"/>
  <c r="N109" i="1"/>
  <c r="M109" i="1"/>
  <c r="G109" i="1"/>
  <c r="K109" i="1" s="1"/>
  <c r="N108" i="1"/>
  <c r="M108" i="1"/>
  <c r="K108" i="1"/>
  <c r="K107" i="1"/>
  <c r="G107" i="1"/>
  <c r="M106" i="1"/>
  <c r="N106" i="1" s="1"/>
  <c r="G106" i="1"/>
  <c r="F106" i="1"/>
  <c r="K106" i="1" s="1"/>
  <c r="L106" i="1" s="1"/>
  <c r="M105" i="1"/>
  <c r="N102" i="1" s="1"/>
  <c r="F104" i="1"/>
  <c r="F103" i="1"/>
  <c r="K103" i="1" s="1"/>
  <c r="M102" i="1"/>
  <c r="L102" i="1"/>
  <c r="M101" i="1"/>
  <c r="M100" i="1"/>
  <c r="K99" i="1"/>
  <c r="G99" i="1"/>
  <c r="M98" i="1"/>
  <c r="N98" i="1" s="1"/>
  <c r="K98" i="1"/>
  <c r="G98" i="1"/>
  <c r="M97" i="1"/>
  <c r="K97" i="1"/>
  <c r="G97" i="1"/>
  <c r="E97" i="1"/>
  <c r="K96" i="1"/>
  <c r="M95" i="1"/>
  <c r="N91" i="1" s="1"/>
  <c r="K95" i="1"/>
  <c r="G95" i="1"/>
  <c r="M94" i="1"/>
  <c r="K94" i="1"/>
  <c r="M93" i="1"/>
  <c r="K92" i="1"/>
  <c r="L91" i="1"/>
  <c r="K91" i="1"/>
  <c r="M90" i="1"/>
  <c r="M89" i="1"/>
  <c r="N88" i="1"/>
  <c r="M88" i="1"/>
  <c r="L88" i="1"/>
  <c r="G87" i="1"/>
  <c r="K87" i="1" s="1"/>
  <c r="F87" i="1"/>
  <c r="K86" i="1"/>
  <c r="M85" i="1"/>
  <c r="K85" i="1"/>
  <c r="G85" i="1"/>
  <c r="F85" i="1"/>
  <c r="L84" i="1"/>
  <c r="N83" i="1"/>
  <c r="G83" i="1"/>
  <c r="K83" i="1" s="1"/>
  <c r="L83" i="1" s="1"/>
  <c r="M82" i="1"/>
  <c r="G82" i="1"/>
  <c r="K82" i="1" s="1"/>
  <c r="L82" i="1" s="1"/>
  <c r="K80" i="1"/>
  <c r="K78" i="1"/>
  <c r="M75" i="1"/>
  <c r="G75" i="1"/>
  <c r="K75" i="1" s="1"/>
  <c r="L74" i="1" s="1"/>
  <c r="N74" i="1"/>
  <c r="L72" i="1"/>
  <c r="L71" i="1"/>
  <c r="M69" i="1"/>
  <c r="K69" i="1"/>
  <c r="M68" i="1"/>
  <c r="N68" i="1" s="1"/>
  <c r="L68" i="1"/>
  <c r="M67" i="1"/>
  <c r="K67" i="1"/>
  <c r="L67" i="1" s="1"/>
  <c r="G67" i="1"/>
  <c r="M66" i="1"/>
  <c r="K66" i="1"/>
  <c r="L66" i="1" s="1"/>
  <c r="G66" i="1"/>
  <c r="G65" i="1"/>
  <c r="K65" i="1" s="1"/>
  <c r="L63" i="1"/>
  <c r="K63" i="1"/>
  <c r="G63" i="1"/>
  <c r="K62" i="1"/>
  <c r="L62" i="1" s="1"/>
  <c r="G62" i="1"/>
  <c r="K61" i="1"/>
  <c r="L61" i="1" s="1"/>
  <c r="N60" i="1"/>
  <c r="K60" i="1"/>
  <c r="G59" i="1"/>
  <c r="K59" i="1" s="1"/>
  <c r="K58" i="1"/>
  <c r="G58" i="1"/>
  <c r="M57" i="1"/>
  <c r="G57" i="1"/>
  <c r="F57" i="1"/>
  <c r="K57" i="1" s="1"/>
  <c r="N55" i="1"/>
  <c r="M54" i="1"/>
  <c r="K54" i="1"/>
  <c r="M53" i="1"/>
  <c r="K53" i="1"/>
  <c r="G52" i="1"/>
  <c r="K52" i="1" s="1"/>
  <c r="F52" i="1"/>
  <c r="M51" i="1"/>
  <c r="G51" i="1"/>
  <c r="F51" i="1"/>
  <c r="K51" i="1" s="1"/>
  <c r="L51" i="1" s="1"/>
  <c r="M50" i="1"/>
  <c r="K50" i="1"/>
  <c r="G49" i="1"/>
  <c r="K49" i="1" s="1"/>
  <c r="F49" i="1"/>
  <c r="M48" i="1"/>
  <c r="G48" i="1"/>
  <c r="K48" i="1" s="1"/>
  <c r="F48" i="1"/>
  <c r="M47" i="1"/>
  <c r="J47" i="1"/>
  <c r="K47" i="1" s="1"/>
  <c r="I47" i="1"/>
  <c r="M44" i="1"/>
  <c r="G44" i="1"/>
  <c r="K44" i="1" s="1"/>
  <c r="M43" i="1"/>
  <c r="N43" i="1" s="1"/>
  <c r="K43" i="1"/>
  <c r="G43" i="1"/>
  <c r="M42" i="1"/>
  <c r="J42" i="1"/>
  <c r="K42" i="1" s="1"/>
  <c r="I42" i="1"/>
  <c r="K41" i="1"/>
  <c r="K39" i="1"/>
  <c r="M37" i="1"/>
  <c r="F37" i="1"/>
  <c r="K37" i="1" s="1"/>
  <c r="M36" i="1"/>
  <c r="G36" i="1"/>
  <c r="F36" i="1"/>
  <c r="K36" i="1" s="1"/>
  <c r="L36" i="1" s="1"/>
  <c r="M35" i="1"/>
  <c r="G35" i="1"/>
  <c r="K35" i="1" s="1"/>
  <c r="M34" i="1"/>
  <c r="L34" i="1"/>
  <c r="K34" i="1"/>
  <c r="G33" i="1"/>
  <c r="K33" i="1" s="1"/>
  <c r="N32" i="1"/>
  <c r="M32" i="1"/>
  <c r="M31" i="1"/>
  <c r="G31" i="1"/>
  <c r="K31" i="1" s="1"/>
  <c r="L31" i="1" s="1"/>
  <c r="M30" i="1"/>
  <c r="G30" i="1"/>
  <c r="K30" i="1" s="1"/>
  <c r="L30" i="1" s="1"/>
  <c r="K29" i="1"/>
  <c r="M28" i="1"/>
  <c r="G27" i="1"/>
  <c r="K27" i="1" s="1"/>
  <c r="L25" i="1" s="1"/>
  <c r="K26" i="1"/>
  <c r="L26" i="1" s="1"/>
  <c r="G26" i="1"/>
  <c r="M25" i="1"/>
  <c r="N25" i="1" s="1"/>
  <c r="M24" i="1"/>
  <c r="G24" i="1"/>
  <c r="K24" i="1" s="1"/>
  <c r="M23" i="1"/>
  <c r="J23" i="1"/>
  <c r="K23" i="1" s="1"/>
  <c r="I23" i="1"/>
  <c r="K22" i="1"/>
  <c r="J22" i="1"/>
  <c r="I22" i="1"/>
  <c r="I21" i="1"/>
  <c r="K21" i="1" s="1"/>
  <c r="M20" i="1"/>
  <c r="J20" i="1"/>
  <c r="K20" i="1" s="1"/>
  <c r="I20" i="1"/>
  <c r="K19" i="1"/>
  <c r="J18" i="1"/>
  <c r="K18" i="1" s="1"/>
  <c r="I18" i="1"/>
  <c r="K17" i="1"/>
  <c r="M16" i="1"/>
  <c r="G16" i="1"/>
  <c r="K16" i="1" s="1"/>
  <c r="F16" i="1"/>
  <c r="M15" i="1"/>
  <c r="G15" i="1"/>
  <c r="K15" i="1" s="1"/>
  <c r="F15" i="1"/>
  <c r="G14" i="1"/>
  <c r="K14" i="1" s="1"/>
  <c r="F14" i="1"/>
  <c r="M13" i="1"/>
  <c r="G13" i="1"/>
  <c r="K13" i="1" s="1"/>
  <c r="F13" i="1"/>
  <c r="M12" i="1"/>
  <c r="N12" i="1" s="1"/>
  <c r="K11" i="1"/>
  <c r="K10" i="1"/>
  <c r="G9" i="1"/>
  <c r="K9" i="1" s="1"/>
  <c r="L8" i="1" s="1"/>
  <c r="K8" i="1"/>
  <c r="K6" i="1"/>
  <c r="N5" i="1"/>
  <c r="L5" i="1"/>
  <c r="N2" i="1"/>
  <c r="L2" i="1"/>
  <c r="L32" i="1" l="1"/>
  <c r="L43" i="1"/>
  <c r="L57" i="1"/>
  <c r="L55" i="1"/>
  <c r="L108" i="1"/>
  <c r="L119" i="1"/>
  <c r="L12" i="1"/>
  <c r="L60" i="1"/>
</calcChain>
</file>

<file path=xl/sharedStrings.xml><?xml version="1.0" encoding="utf-8"?>
<sst xmlns="http://schemas.openxmlformats.org/spreadsheetml/2006/main" count="487" uniqueCount="180">
  <si>
    <t>ФИО преподавателя</t>
  </si>
  <si>
    <t>дисциплина</t>
  </si>
  <si>
    <t>Группа</t>
  </si>
  <si>
    <t>Кол-во человек в группе/группы, где есть платники выделены</t>
  </si>
  <si>
    <t>Ауд. часы</t>
  </si>
  <si>
    <t>Инд. часы</t>
  </si>
  <si>
    <t>ДКР</t>
  </si>
  <si>
    <t>установ. занятие по практике</t>
  </si>
  <si>
    <t>Индивидуальные консультации по практике</t>
  </si>
  <si>
    <t>Прием документов по практике</t>
  </si>
  <si>
    <t>Итого по дисциплине</t>
  </si>
  <si>
    <t>Итого</t>
  </si>
  <si>
    <t>Вакансия (академисты, прием мероприятий по практике и индивидуальные по первым курсам)</t>
  </si>
  <si>
    <t>итого на вакансию</t>
  </si>
  <si>
    <t>Альбова Н.В.</t>
  </si>
  <si>
    <t>Иностранный язык в профессиональной деятельности (Немецкий язык)</t>
  </si>
  <si>
    <t>1О+1П</t>
  </si>
  <si>
    <t>Риторика</t>
  </si>
  <si>
    <t>2Б</t>
  </si>
  <si>
    <t>1Б</t>
  </si>
  <si>
    <t>Рачкова В.А.</t>
  </si>
  <si>
    <t>Иностранный язык в профессиональной деятельности (Английский язык)</t>
  </si>
  <si>
    <t>Маркова Н.Ю.</t>
  </si>
  <si>
    <t>Физическая культура</t>
  </si>
  <si>
    <t>1П+1О</t>
  </si>
  <si>
    <t>Остапюк Д.М.</t>
  </si>
  <si>
    <t>Теория и методика КДД</t>
  </si>
  <si>
    <t>3П+3О</t>
  </si>
  <si>
    <t>История отечественной культуры</t>
  </si>
  <si>
    <t>3Б</t>
  </si>
  <si>
    <t>Мировая и отечественная художественная культура</t>
  </si>
  <si>
    <t>Курзина М.Н.</t>
  </si>
  <si>
    <t>История культурно-досуговой деятельности</t>
  </si>
  <si>
    <t>Музыкальное оформление КММ и ТП</t>
  </si>
  <si>
    <t>2П</t>
  </si>
  <si>
    <t>Музыкальное оформление КДП</t>
  </si>
  <si>
    <t>2О</t>
  </si>
  <si>
    <t>СКД</t>
  </si>
  <si>
    <t>2П+2О</t>
  </si>
  <si>
    <t>основы социокультурного проектирования</t>
  </si>
  <si>
    <t>Организация работы с семьей</t>
  </si>
  <si>
    <t>3О+3П</t>
  </si>
  <si>
    <t>ПП.03+ПП.04+ПП.05</t>
  </si>
  <si>
    <t>Организация мероприятий в социокультурной сфере в молодежной политике</t>
  </si>
  <si>
    <t>Преддипломная практика</t>
  </si>
  <si>
    <t>3О</t>
  </si>
  <si>
    <t>ВКР</t>
  </si>
  <si>
    <t>Производственная практика по профилю специальности ПП01,ПП02, ПП04, ПП05 4 семестр</t>
  </si>
  <si>
    <t>Основы предпринимательской деятельности</t>
  </si>
  <si>
    <t>Малова Н.А.</t>
  </si>
  <si>
    <t>Игровые технологии и анимационная деятельность</t>
  </si>
  <si>
    <t>Социальная педагогика и психология</t>
  </si>
  <si>
    <t>Производственная практика по профилю специальности 2 семестр</t>
  </si>
  <si>
    <t>на вакансию</t>
  </si>
  <si>
    <t>Психология общения</t>
  </si>
  <si>
    <t>Методика организации досуговых мероприятий</t>
  </si>
  <si>
    <t>Основы постановочной деятельности</t>
  </si>
  <si>
    <t>Боброва А.К.</t>
  </si>
  <si>
    <t>Основы режиссуры КДП</t>
  </si>
  <si>
    <t>1О</t>
  </si>
  <si>
    <t>Режиссура КММ и ТП</t>
  </si>
  <si>
    <t>1П</t>
  </si>
  <si>
    <t>3П</t>
  </si>
  <si>
    <t>Режиссура эстрадных программ</t>
  </si>
  <si>
    <t>УП.01 по режиссуре КММ и ТП</t>
  </si>
  <si>
    <t>УП.01 по основам режиссуры КДП</t>
  </si>
  <si>
    <t>Производственная практика преддипломная</t>
  </si>
  <si>
    <t>Баландина Н.И.</t>
  </si>
  <si>
    <t>УП.01 по режиссуре КДП</t>
  </si>
  <si>
    <t>Производственная практика по профилю специальности 3 семестр</t>
  </si>
  <si>
    <t>Сценарная композиция</t>
  </si>
  <si>
    <t>Сценарная подготовка КДП</t>
  </si>
  <si>
    <t>Основы драматургии</t>
  </si>
  <si>
    <t>Крамарчук Е.Н.</t>
  </si>
  <si>
    <t>Финансовая грамотность</t>
  </si>
  <si>
    <t>Основы финансовой грамотности</t>
  </si>
  <si>
    <t>Основы экономики СКС</t>
  </si>
  <si>
    <t>Основы маркетинга</t>
  </si>
  <si>
    <t>Экономика и менеджмент библиотечного дела</t>
  </si>
  <si>
    <t>Смирнов Е.Ю.</t>
  </si>
  <si>
    <t>БЖ</t>
  </si>
  <si>
    <t>Основы философии</t>
  </si>
  <si>
    <t>Правовое обеспечение профессиональной деятельности</t>
  </si>
  <si>
    <t>История</t>
  </si>
  <si>
    <t>История России</t>
  </si>
  <si>
    <t>Михайлова С.И.</t>
  </si>
  <si>
    <t>Основы пластического движения</t>
  </si>
  <si>
    <t>Грим</t>
  </si>
  <si>
    <t>Адоевцева И.В.</t>
  </si>
  <si>
    <t>Основы педагогики и психологии</t>
  </si>
  <si>
    <t>Камерлохер Е.</t>
  </si>
  <si>
    <t>Основы актерского мастерства</t>
  </si>
  <si>
    <t>УП.01 по основам актерского мастерства</t>
  </si>
  <si>
    <t>Балашов А.В.</t>
  </si>
  <si>
    <t>Техническое обеспечение КДП</t>
  </si>
  <si>
    <t>Техническое обеспечение КММ и ТП</t>
  </si>
  <si>
    <t>Люстрова И.Ю.</t>
  </si>
  <si>
    <t>Техника сцены и сценография</t>
  </si>
  <si>
    <t>Корнилова Д.Б.</t>
  </si>
  <si>
    <t>Инновационные формы КДД</t>
  </si>
  <si>
    <t>Словесное действие</t>
  </si>
  <si>
    <t>НХТ</t>
  </si>
  <si>
    <t>Сценическая речь</t>
  </si>
  <si>
    <t>УП.02+УП.03 (СКД)</t>
  </si>
  <si>
    <t>Гарлюпина Е.А.</t>
  </si>
  <si>
    <t>Речевая культура менеджера</t>
  </si>
  <si>
    <t>Русский язык в профессиональной деятельности</t>
  </si>
  <si>
    <t>Отечественная литература</t>
  </si>
  <si>
    <t>Зарубежная литература</t>
  </si>
  <si>
    <t>Ермошина А.А.</t>
  </si>
  <si>
    <t>Художественное оформление КММ и ТП</t>
  </si>
  <si>
    <t>Художественное оформление КДП</t>
  </si>
  <si>
    <t>Николаева Е.А.</t>
  </si>
  <si>
    <t>Плохушко А.А.</t>
  </si>
  <si>
    <t>Менеджмент в социокультурной сфере</t>
  </si>
  <si>
    <t>вакансия</t>
  </si>
  <si>
    <t>Соловьева Л.В.</t>
  </si>
  <si>
    <t>Документоведение</t>
  </si>
  <si>
    <t>Библиографоведение</t>
  </si>
  <si>
    <t>Общее библиографоведение</t>
  </si>
  <si>
    <t>Библиотековедение</t>
  </si>
  <si>
    <t>Общее библиотековедение</t>
  </si>
  <si>
    <t>Библиотечное краеведение</t>
  </si>
  <si>
    <t>Производственная практика по профилю специальности</t>
  </si>
  <si>
    <t>Родионова К.С.</t>
  </si>
  <si>
    <t>Библиотечный каталог</t>
  </si>
  <si>
    <t>МДК.02.01 Организация библиотечного фонда</t>
  </si>
  <si>
    <t>УП по организации библиотечного фонда</t>
  </si>
  <si>
    <t>Учебная практика</t>
  </si>
  <si>
    <t>Аналитико-синтетическая обработка документов</t>
  </si>
  <si>
    <t>УП по аналитико-синтетической обработке документов</t>
  </si>
  <si>
    <t>Аналитико-синтетическая переработка информации</t>
  </si>
  <si>
    <t>Вакансия (Ушанова М.Г.)</t>
  </si>
  <si>
    <t>Информационные технологии в библиотечной деятельности</t>
  </si>
  <si>
    <t>Компьютерный дизайн</t>
  </si>
  <si>
    <t>Литература для детей и юношества</t>
  </si>
  <si>
    <t>Запевалова Л.А.</t>
  </si>
  <si>
    <t>Экологические основы природопользования</t>
  </si>
  <si>
    <t>Математика и информатика</t>
  </si>
  <si>
    <t>ФИО Преподавателя/ Концертмейстера</t>
  </si>
  <si>
    <t>ОПОП  51.02.01 Народное художественное творчество</t>
  </si>
  <si>
    <t>ОПОП 51.02.02 " Социально-культурная деятельность</t>
  </si>
  <si>
    <t>ОПОП 52.02.04 " Актерское искусство"</t>
  </si>
  <si>
    <t>ОПОП 51.02.03 Библиотековедение</t>
  </si>
  <si>
    <t>ОПОП 51.02.03 Библиотечно-информационная деятельность</t>
  </si>
  <si>
    <t>Хореографическое тв-во</t>
  </si>
  <si>
    <t>Театральное тв-во</t>
  </si>
  <si>
    <t>Этнохуд. тво-во</t>
  </si>
  <si>
    <t>Огранизация культурно-досуговых мероприятий</t>
  </si>
  <si>
    <t>Организация и постановка культурно-досуговых меропритий и театрализованных представлений.</t>
  </si>
  <si>
    <t>*</t>
  </si>
  <si>
    <t>Арсланова Л.В.</t>
  </si>
  <si>
    <t>Афанасьева Е.В.</t>
  </si>
  <si>
    <t>Боброва А. К.</t>
  </si>
  <si>
    <t>Булкина М.В.</t>
  </si>
  <si>
    <t>Бурсикова А.В.</t>
  </si>
  <si>
    <t>Бурцева Ю.В.</t>
  </si>
  <si>
    <t>Ваулин Н.А.</t>
  </si>
  <si>
    <t>Вербицкий А.Г.</t>
  </si>
  <si>
    <t>Власова С. В.</t>
  </si>
  <si>
    <t>Давлатова Л.В.</t>
  </si>
  <si>
    <t>Дедович Н.А.</t>
  </si>
  <si>
    <t>Зелезинская В.Н.</t>
  </si>
  <si>
    <t>Иванова Л.А.</t>
  </si>
  <si>
    <t>Иванова М. А.</t>
  </si>
  <si>
    <t>Казнин Д.В.</t>
  </si>
  <si>
    <t>Камерлохер Е.Ю.</t>
  </si>
  <si>
    <t>Клеченов В.П.</t>
  </si>
  <si>
    <t>Кораблев Г.А,</t>
  </si>
  <si>
    <t>Коротина Д.А.</t>
  </si>
  <si>
    <t>Курзина М.В.</t>
  </si>
  <si>
    <t>Люстрова И. Ю.</t>
  </si>
  <si>
    <t>Музафарова Н. А.</t>
  </si>
  <si>
    <t>Петренко Е.Н.</t>
  </si>
  <si>
    <t>Сажина Т.А.</t>
  </si>
  <si>
    <t>Скворцова Л. П.</t>
  </si>
  <si>
    <t>Степанова Е.Л.</t>
  </si>
  <si>
    <t>Сушко Е.В.</t>
  </si>
  <si>
    <t>Хаметова С.В.</t>
  </si>
  <si>
    <t>Чубарова Ю.В.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</si>
</sst>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8000"/>
        <bgColor rgb="FFFF6600"/>
      </patternFill>
    </fill>
    <fill>
      <patternFill patternType="solid">
        <fgColor rgb="FFFFD7D7"/>
        <bgColor rgb="FFFFFFCC"/>
      </patternFill>
    </fill>
    <fill>
      <patternFill patternType="solid">
        <fgColor rgb="FFFFFFFF"/>
        <bgColor rgb="FFFFFFCC"/>
      </patternFill>
    </fill>
  </fills>
  <borders count="5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4" xfId="0" applyBorder="1" applyAlignment="1" applyProtection="1">
      <alignment horizontal="center" vertical="center"/>
    </xf>
    <xf numFmtId="0" fontId="0" fillId="0" borderId="4" xfId="0" applyFont="1" applyBorder="1" applyAlignment="1" applyProtection="1">
      <alignment horizontal="center" vertical="center"/>
    </xf>
    <xf numFmtId="0" fontId="0" fillId="0" borderId="4" xfId="0" applyFont="1" applyBorder="1" applyAlignment="1" applyProtection="1">
      <alignment vertical="center" wrapText="1"/>
    </xf>
    <xf numFmtId="0" fontId="0" fillId="0" borderId="1" xfId="0" applyBorder="1" applyAlignment="1" applyProtection="1"/>
    <xf numFmtId="0" fontId="0" fillId="0" borderId="1" xfId="0" applyFont="1" applyBorder="1" applyAlignment="1" applyProtection="1">
      <alignment horizontal="center"/>
    </xf>
    <xf numFmtId="0" fontId="0" fillId="0" borderId="1" xfId="0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horizontal="center" vertical="center"/>
    </xf>
    <xf numFmtId="0" fontId="0" fillId="0" borderId="3" xfId="0" applyFont="1" applyBorder="1" applyAlignment="1" applyProtection="1">
      <alignment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0" fillId="0" borderId="1" xfId="0" applyFont="1" applyBorder="1" applyAlignment="1" applyProtection="1">
      <alignment horizontal="center" vertical="center" wrapText="1"/>
    </xf>
    <xf numFmtId="0" fontId="0" fillId="0" borderId="2" xfId="0" applyFont="1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center" vertical="center"/>
    </xf>
    <xf numFmtId="0" fontId="0" fillId="0" borderId="1" xfId="0" applyFont="1" applyBorder="1" applyAlignment="1" applyProtection="1">
      <alignment vertical="center" wrapText="1"/>
    </xf>
    <xf numFmtId="0" fontId="0" fillId="0" borderId="0" xfId="0" applyAlignment="1" applyProtection="1">
      <alignment vertical="center"/>
    </xf>
    <xf numFmtId="0" fontId="0" fillId="0" borderId="0" xfId="0" applyAlignment="1" applyProtection="1">
      <alignment horizontal="center" vertical="center"/>
    </xf>
    <xf numFmtId="0" fontId="0" fillId="0" borderId="1" xfId="0" applyBorder="1" applyAlignment="1" applyProtection="1">
      <alignment horizontal="center"/>
    </xf>
    <xf numFmtId="0" fontId="0" fillId="0" borderId="1" xfId="0" applyBorder="1" applyAlignment="1" applyProtection="1">
      <alignment horizontal="center" vertical="center"/>
    </xf>
    <xf numFmtId="0" fontId="0" fillId="0" borderId="1" xfId="0" applyBorder="1" applyAlignment="1" applyProtection="1"/>
    <xf numFmtId="0" fontId="0" fillId="0" borderId="0" xfId="0" applyAlignment="1" applyProtection="1"/>
    <xf numFmtId="0" fontId="1" fillId="0" borderId="0" xfId="0" applyFont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vertical="center" wrapText="1"/>
    </xf>
    <xf numFmtId="0" fontId="0" fillId="0" borderId="1" xfId="0" applyFont="1" applyBorder="1" applyAlignment="1" applyProtection="1">
      <alignment vertical="center" wrapText="1"/>
    </xf>
    <xf numFmtId="0" fontId="0" fillId="0" borderId="2" xfId="0" applyFont="1" applyBorder="1" applyAlignment="1" applyProtection="1">
      <alignment horizontal="center" vertical="center" wrapText="1"/>
    </xf>
    <xf numFmtId="0" fontId="0" fillId="0" borderId="1" xfId="0" applyFont="1" applyBorder="1" applyAlignment="1" applyProtection="1">
      <alignment horizontal="center"/>
    </xf>
    <xf numFmtId="0" fontId="0" fillId="0" borderId="1" xfId="0" applyFont="1" applyBorder="1" applyAlignment="1" applyProtection="1">
      <alignment horizontal="center" vertical="center"/>
    </xf>
    <xf numFmtId="0" fontId="0" fillId="0" borderId="2" xfId="0" applyFont="1" applyBorder="1" applyAlignment="1" applyProtection="1">
      <alignment horizontal="center" vertical="center"/>
    </xf>
    <xf numFmtId="0" fontId="0" fillId="0" borderId="1" xfId="0" applyFont="1" applyBorder="1" applyAlignment="1" applyProtection="1">
      <alignment horizontal="center" vertical="center" wrapText="1"/>
    </xf>
    <xf numFmtId="0" fontId="0" fillId="0" borderId="1" xfId="0" applyFont="1" applyBorder="1" applyAlignment="1" applyProtection="1">
      <alignment horizontal="center" wrapText="1"/>
    </xf>
    <xf numFmtId="0" fontId="0" fillId="0" borderId="4" xfId="0" applyFont="1" applyBorder="1" applyAlignment="1" applyProtection="1">
      <alignment horizontal="center" vertical="center"/>
    </xf>
    <xf numFmtId="0" fontId="0" fillId="0" borderId="4" xfId="0" applyFont="1" applyBorder="1" applyAlignment="1" applyProtection="1">
      <alignment horizontal="center"/>
    </xf>
    <xf numFmtId="0" fontId="0" fillId="0" borderId="4" xfId="0" applyBorder="1" applyAlignment="1" applyProtection="1">
      <alignment horizontal="center"/>
    </xf>
    <xf numFmtId="0" fontId="0" fillId="0" borderId="4" xfId="0" applyBorder="1" applyAlignment="1" applyProtection="1"/>
    <xf numFmtId="0" fontId="0" fillId="0" borderId="4" xfId="0" applyFont="1" applyBorder="1" applyAlignment="1" applyProtection="1">
      <alignment horizontal="center" vertical="center" wrapText="1"/>
    </xf>
    <xf numFmtId="0" fontId="0" fillId="0" borderId="4" xfId="0" applyFont="1" applyBorder="1" applyAlignment="1" applyProtection="1">
      <alignment horizontal="left" vertical="center" wrapText="1"/>
    </xf>
    <xf numFmtId="0" fontId="0" fillId="0" borderId="3" xfId="0" applyFont="1" applyBorder="1" applyAlignment="1" applyProtection="1">
      <alignment vertical="center" wrapText="1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/>
    <xf numFmtId="0" fontId="0" fillId="0" borderId="4" xfId="0" applyBorder="1" applyAlignment="1" applyProtection="1">
      <alignment horizontal="center" vertical="center"/>
    </xf>
    <xf numFmtId="0" fontId="0" fillId="0" borderId="0" xfId="0" applyBorder="1" applyAlignment="1" applyProtection="1"/>
    <xf numFmtId="0" fontId="0" fillId="2" borderId="4" xfId="0" applyFont="1" applyFill="1" applyBorder="1" applyAlignment="1" applyProtection="1">
      <alignment vertical="center" wrapText="1"/>
    </xf>
    <xf numFmtId="0" fontId="0" fillId="3" borderId="4" xfId="0" applyFont="1" applyFill="1" applyBorder="1" applyAlignment="1" applyProtection="1">
      <alignment vertical="center"/>
    </xf>
    <xf numFmtId="0" fontId="2" fillId="0" borderId="0" xfId="0" applyFont="1" applyAlignment="1" applyProtection="1"/>
    <xf numFmtId="0" fontId="3" fillId="0" borderId="0" xfId="0" applyFont="1" applyAlignment="1" applyProtection="1"/>
    <xf numFmtId="0" fontId="2" fillId="0" borderId="0" xfId="0" applyFont="1" applyAlignment="1" applyProtection="1">
      <alignment horizontal="center"/>
    </xf>
    <xf numFmtId="0" fontId="2" fillId="0" borderId="4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vertical="top" wrapText="1"/>
    </xf>
    <xf numFmtId="0" fontId="4" fillId="0" borderId="4" xfId="0" applyFont="1" applyBorder="1" applyAlignment="1" applyProtection="1"/>
    <xf numFmtId="0" fontId="2" fillId="0" borderId="4" xfId="0" applyFont="1" applyBorder="1" applyAlignment="1" applyProtection="1"/>
    <xf numFmtId="0" fontId="3" fillId="4" borderId="4" xfId="0" applyFont="1" applyFill="1" applyBorder="1" applyAlignment="1" applyProtection="1">
      <alignment vertical="center" wrapText="1"/>
    </xf>
    <xf numFmtId="0" fontId="2" fillId="0" borderId="4" xfId="0" applyFont="1" applyBorder="1" applyAlignment="1" applyProtection="1">
      <alignment horizontal="center"/>
    </xf>
    <xf numFmtId="0" fontId="2" fillId="0" borderId="4" xfId="0" applyFont="1" applyBorder="1" applyAlignment="1" applyProtection="1">
      <alignment horizontal="center" wrapText="1"/>
    </xf>
    <xf numFmtId="0" fontId="2" fillId="4" borderId="4" xfId="0" applyFont="1" applyFill="1" applyBorder="1" applyAlignment="1" applyProtection="1">
      <alignment vertical="center" wrapText="1"/>
    </xf>
    <xf numFmtId="0" fontId="5" fillId="4" borderId="4" xfId="0" applyFont="1" applyFill="1" applyBorder="1" applyAlignment="1" applyProtection="1">
      <alignment vertical="center" wrapText="1"/>
    </xf>
    <xf numFmtId="0" fontId="3" fillId="0" borderId="4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D7D7"/>
      <rgbColor rgb="FF3366FF"/>
      <rgbColor rgb="FF33CCCC"/>
      <rgbColor rgb="FF99CC00"/>
      <rgbColor rgb="FFFFCC00"/>
      <rgbColor rgb="FFFF80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K133"/>
  <sheetViews>
    <sheetView zoomScale="73" zoomScaleNormal="73" workbookViewId="0">
      <pane ySplit="1" topLeftCell="A17" activePane="bottomLeft" state="frozen"/>
      <selection pane="bottomLeft" activeCell="V25" sqref="V25"/>
    </sheetView>
  </sheetViews>
  <sheetFormatPr defaultColWidth="8.7109375" defaultRowHeight="12.75" x14ac:dyDescent="0.2"/>
  <cols>
    <col min="1" max="1" width="11.140625" style="15" customWidth="1"/>
    <col min="2" max="2" width="20.140625" style="16" customWidth="1"/>
    <col min="3" max="3" width="9" style="17" customWidth="1"/>
    <col min="4" max="4" width="7.42578125" style="17" customWidth="1"/>
    <col min="5" max="5" width="5.5703125" style="17" customWidth="1"/>
    <col min="6" max="6" width="8" style="17" customWidth="1"/>
    <col min="7" max="7" width="5.140625" style="17" customWidth="1"/>
    <col min="8" max="8" width="8.42578125" style="17" customWidth="1"/>
    <col min="9" max="10" width="10.5703125" style="17" customWidth="1"/>
    <col min="11" max="11" width="6.7109375" style="17" customWidth="1"/>
    <col min="12" max="12" width="7.28515625" style="18" customWidth="1"/>
    <col min="13" max="13" width="9" style="19" customWidth="1"/>
    <col min="14" max="14" width="6" style="18" customWidth="1"/>
    <col min="15" max="1011" width="10.85546875" style="20" customWidth="1"/>
    <col min="1012" max="1019" width="10.5703125" style="20" customWidth="1"/>
    <col min="1020" max="1025" width="10.85546875" style="20" customWidth="1"/>
  </cols>
  <sheetData>
    <row r="1" spans="1:1019" s="15" customFormat="1" ht="191.25" x14ac:dyDescent="0.2">
      <c r="A1" s="21" t="s">
        <v>0</v>
      </c>
      <c r="B1" s="21" t="s">
        <v>1</v>
      </c>
      <c r="C1" s="22" t="s">
        <v>2</v>
      </c>
      <c r="D1" s="22" t="s">
        <v>3</v>
      </c>
      <c r="E1" s="22" t="s">
        <v>4</v>
      </c>
      <c r="F1" s="22" t="s">
        <v>5</v>
      </c>
      <c r="G1" s="23" t="s">
        <v>6</v>
      </c>
      <c r="H1" s="22" t="s">
        <v>7</v>
      </c>
      <c r="I1" s="22" t="s">
        <v>8</v>
      </c>
      <c r="J1" s="22" t="s">
        <v>9</v>
      </c>
      <c r="K1" s="22" t="s">
        <v>10</v>
      </c>
      <c r="L1" s="23" t="s">
        <v>11</v>
      </c>
      <c r="M1" s="24" t="s">
        <v>12</v>
      </c>
      <c r="N1" s="22" t="s">
        <v>13</v>
      </c>
      <c r="ALX1" s="20"/>
      <c r="ALY1" s="20"/>
      <c r="ALZ1" s="20"/>
      <c r="AMA1" s="20"/>
      <c r="AMB1" s="20"/>
      <c r="AMC1" s="20"/>
      <c r="AMD1" s="20"/>
      <c r="AME1" s="20"/>
    </row>
    <row r="2" spans="1:1019" ht="55.5" customHeight="1" x14ac:dyDescent="0.2">
      <c r="A2" s="14" t="s">
        <v>14</v>
      </c>
      <c r="B2" s="26" t="s">
        <v>15</v>
      </c>
      <c r="C2" s="27" t="s">
        <v>16</v>
      </c>
      <c r="D2" s="27"/>
      <c r="E2" s="27">
        <v>12</v>
      </c>
      <c r="F2" s="27"/>
      <c r="G2" s="27"/>
      <c r="H2" s="27"/>
      <c r="I2" s="27"/>
      <c r="J2" s="27"/>
      <c r="K2" s="27">
        <v>12</v>
      </c>
      <c r="L2" s="13">
        <f>E2+E4+K3</f>
        <v>38</v>
      </c>
      <c r="N2" s="13">
        <f>M4+M2</f>
        <v>0</v>
      </c>
    </row>
    <row r="3" spans="1:1019" ht="15.75" customHeight="1" x14ac:dyDescent="0.2">
      <c r="A3" s="14"/>
      <c r="B3" s="28" t="s">
        <v>17</v>
      </c>
      <c r="C3" s="27" t="s">
        <v>18</v>
      </c>
      <c r="D3" s="27">
        <v>8</v>
      </c>
      <c r="E3" s="27">
        <v>10</v>
      </c>
      <c r="F3" s="27"/>
      <c r="G3" s="27"/>
      <c r="H3" s="27"/>
      <c r="I3" s="27"/>
      <c r="J3" s="27"/>
      <c r="K3" s="27">
        <v>10</v>
      </c>
      <c r="L3" s="13"/>
      <c r="N3" s="13"/>
    </row>
    <row r="4" spans="1:1019" ht="51" x14ac:dyDescent="0.2">
      <c r="A4" s="14"/>
      <c r="B4" s="26" t="s">
        <v>15</v>
      </c>
      <c r="C4" s="27" t="s">
        <v>19</v>
      </c>
      <c r="D4" s="27"/>
      <c r="E4" s="27">
        <v>16</v>
      </c>
      <c r="F4" s="27"/>
      <c r="G4" s="27"/>
      <c r="H4" s="27"/>
      <c r="I4" s="27"/>
      <c r="J4" s="27"/>
      <c r="K4" s="27">
        <v>16</v>
      </c>
      <c r="L4" s="13"/>
      <c r="N4" s="13"/>
    </row>
    <row r="5" spans="1:1019" ht="45.75" customHeight="1" x14ac:dyDescent="0.2">
      <c r="A5" s="14" t="s">
        <v>20</v>
      </c>
      <c r="B5" s="12" t="s">
        <v>21</v>
      </c>
      <c r="C5" s="27" t="s">
        <v>16</v>
      </c>
      <c r="D5" s="27"/>
      <c r="E5" s="27">
        <v>12</v>
      </c>
      <c r="F5" s="27"/>
      <c r="G5" s="27"/>
      <c r="H5" s="27"/>
      <c r="I5" s="27"/>
      <c r="J5" s="27"/>
      <c r="K5" s="27">
        <v>12</v>
      </c>
      <c r="L5" s="13">
        <f>E5+E6</f>
        <v>24</v>
      </c>
      <c r="N5" s="13">
        <f>M5+M6</f>
        <v>0</v>
      </c>
    </row>
    <row r="6" spans="1:1019" x14ac:dyDescent="0.2">
      <c r="A6" s="14"/>
      <c r="B6" s="12"/>
      <c r="C6" s="27" t="s">
        <v>19</v>
      </c>
      <c r="D6" s="27"/>
      <c r="E6" s="27">
        <v>12</v>
      </c>
      <c r="F6" s="27"/>
      <c r="G6" s="27"/>
      <c r="H6" s="27"/>
      <c r="I6" s="27"/>
      <c r="J6" s="27"/>
      <c r="K6" s="27">
        <f>E6</f>
        <v>12</v>
      </c>
      <c r="L6" s="13"/>
      <c r="N6" s="13"/>
    </row>
    <row r="7" spans="1:1019" ht="24.75" customHeight="1" x14ac:dyDescent="0.2">
      <c r="A7" s="25" t="s">
        <v>22</v>
      </c>
      <c r="B7" s="29" t="s">
        <v>23</v>
      </c>
      <c r="C7" s="27" t="s">
        <v>24</v>
      </c>
      <c r="D7" s="27">
        <v>23</v>
      </c>
      <c r="E7" s="27">
        <v>4</v>
      </c>
      <c r="F7" s="27"/>
      <c r="G7" s="27"/>
      <c r="H7" s="27"/>
      <c r="I7" s="27"/>
      <c r="J7" s="27"/>
      <c r="K7" s="27">
        <v>4</v>
      </c>
      <c r="L7" s="18">
        <v>4</v>
      </c>
    </row>
    <row r="8" spans="1:1019" ht="23.25" customHeight="1" x14ac:dyDescent="0.2">
      <c r="A8" s="11" t="s">
        <v>25</v>
      </c>
      <c r="B8" s="26" t="s">
        <v>26</v>
      </c>
      <c r="C8" s="27" t="s">
        <v>27</v>
      </c>
      <c r="D8" s="27">
        <v>10</v>
      </c>
      <c r="E8" s="27">
        <v>10</v>
      </c>
      <c r="F8" s="27"/>
      <c r="G8" s="27"/>
      <c r="H8" s="27"/>
      <c r="I8" s="27"/>
      <c r="J8" s="27"/>
      <c r="K8" s="27">
        <f>E8</f>
        <v>10</v>
      </c>
      <c r="L8" s="13">
        <f>SUM(K8:K11)</f>
        <v>51</v>
      </c>
      <c r="N8" s="13"/>
    </row>
    <row r="9" spans="1:1019" ht="12.75" customHeight="1" x14ac:dyDescent="0.2">
      <c r="A9" s="11"/>
      <c r="B9" s="11" t="s">
        <v>28</v>
      </c>
      <c r="C9" s="27" t="s">
        <v>29</v>
      </c>
      <c r="D9" s="27">
        <v>4</v>
      </c>
      <c r="E9" s="17">
        <v>16</v>
      </c>
      <c r="G9" s="17">
        <f>0.75*D9</f>
        <v>3</v>
      </c>
      <c r="K9" s="17">
        <f>E9+G9</f>
        <v>19</v>
      </c>
      <c r="L9" s="13"/>
      <c r="N9" s="13"/>
    </row>
    <row r="10" spans="1:1019" ht="24.75" customHeight="1" x14ac:dyDescent="0.2">
      <c r="A10" s="11"/>
      <c r="B10" s="11"/>
      <c r="C10" s="27" t="s">
        <v>16</v>
      </c>
      <c r="D10" s="17">
        <v>23</v>
      </c>
      <c r="E10" s="17">
        <v>8</v>
      </c>
      <c r="K10" s="17">
        <f>E10+G10</f>
        <v>8</v>
      </c>
      <c r="L10" s="13"/>
      <c r="N10" s="13"/>
    </row>
    <row r="11" spans="1:1019" ht="48.75" customHeight="1" x14ac:dyDescent="0.2">
      <c r="A11" s="11"/>
      <c r="B11" s="30" t="s">
        <v>30</v>
      </c>
      <c r="C11" s="27" t="s">
        <v>19</v>
      </c>
      <c r="D11" s="17">
        <v>10</v>
      </c>
      <c r="E11" s="17">
        <v>14</v>
      </c>
      <c r="K11" s="17">
        <f>E11</f>
        <v>14</v>
      </c>
      <c r="L11" s="13"/>
      <c r="N11" s="13"/>
    </row>
    <row r="12" spans="1:1019" ht="37.5" customHeight="1" x14ac:dyDescent="0.2">
      <c r="A12" s="10" t="s">
        <v>31</v>
      </c>
      <c r="B12" s="30" t="s">
        <v>32</v>
      </c>
      <c r="C12" s="27" t="s">
        <v>24</v>
      </c>
      <c r="D12" s="27">
        <v>23</v>
      </c>
      <c r="E12" s="27">
        <v>8</v>
      </c>
      <c r="F12" s="27"/>
      <c r="G12" s="27"/>
      <c r="H12" s="27"/>
      <c r="I12" s="27"/>
      <c r="J12" s="27"/>
      <c r="K12" s="27">
        <v>8</v>
      </c>
      <c r="L12" s="13">
        <f>SUM(K12:K24)</f>
        <v>278.5</v>
      </c>
      <c r="M12" s="19">
        <f>3*1</f>
        <v>3</v>
      </c>
      <c r="N12" s="13">
        <f>SUM(M12:M24)</f>
        <v>144</v>
      </c>
    </row>
    <row r="13" spans="1:1019" ht="42.75" customHeight="1" x14ac:dyDescent="0.2">
      <c r="A13" s="10"/>
      <c r="B13" s="31" t="s">
        <v>33</v>
      </c>
      <c r="C13" s="27" t="s">
        <v>34</v>
      </c>
      <c r="D13" s="27">
        <v>11</v>
      </c>
      <c r="E13" s="27">
        <v>10</v>
      </c>
      <c r="F13" s="27">
        <f>1*D13</f>
        <v>11</v>
      </c>
      <c r="G13" s="27">
        <f>D13*0.75</f>
        <v>8.25</v>
      </c>
      <c r="H13" s="27"/>
      <c r="I13" s="27"/>
      <c r="J13" s="27"/>
      <c r="K13" s="27">
        <f>G13+F13+E13</f>
        <v>29.25</v>
      </c>
      <c r="L13" s="13"/>
      <c r="M13" s="19">
        <f>1*5+5*0.75</f>
        <v>8.75</v>
      </c>
      <c r="N13" s="13"/>
    </row>
    <row r="14" spans="1:1019" ht="30" customHeight="1" x14ac:dyDescent="0.2">
      <c r="A14" s="10"/>
      <c r="B14" s="31" t="s">
        <v>35</v>
      </c>
      <c r="C14" s="27" t="s">
        <v>36</v>
      </c>
      <c r="D14" s="27">
        <v>4</v>
      </c>
      <c r="E14" s="27">
        <v>10</v>
      </c>
      <c r="F14" s="27">
        <f>1*D14</f>
        <v>4</v>
      </c>
      <c r="G14" s="27">
        <f>0.75*D14</f>
        <v>3</v>
      </c>
      <c r="H14" s="27"/>
      <c r="I14" s="27"/>
      <c r="J14" s="27"/>
      <c r="K14" s="27">
        <f>G14+F14+E14</f>
        <v>17</v>
      </c>
      <c r="L14" s="13"/>
      <c r="N14" s="13"/>
    </row>
    <row r="15" spans="1:1019" ht="21" customHeight="1" x14ac:dyDescent="0.2">
      <c r="A15" s="10"/>
      <c r="B15" s="32" t="s">
        <v>37</v>
      </c>
      <c r="C15" s="33" t="s">
        <v>38</v>
      </c>
      <c r="D15" s="34">
        <v>15</v>
      </c>
      <c r="E15" s="34">
        <v>18</v>
      </c>
      <c r="F15" s="34">
        <f>D15*1</f>
        <v>15</v>
      </c>
      <c r="G15" s="34">
        <f>D15*0.75</f>
        <v>11.25</v>
      </c>
      <c r="H15" s="34"/>
      <c r="I15" s="34"/>
      <c r="J15" s="34"/>
      <c r="K15" s="34">
        <f>G15+F15+E15</f>
        <v>44.25</v>
      </c>
      <c r="L15" s="13"/>
      <c r="M15" s="35">
        <f>5*1+5*0.75</f>
        <v>8.75</v>
      </c>
      <c r="N15" s="13"/>
    </row>
    <row r="16" spans="1:1019" ht="44.25" customHeight="1" x14ac:dyDescent="0.2">
      <c r="A16" s="10"/>
      <c r="B16" s="36" t="s">
        <v>39</v>
      </c>
      <c r="C16" s="33" t="s">
        <v>27</v>
      </c>
      <c r="D16" s="34">
        <v>10</v>
      </c>
      <c r="E16" s="34">
        <v>18</v>
      </c>
      <c r="F16" s="34">
        <f>2*D16</f>
        <v>20</v>
      </c>
      <c r="G16" s="34">
        <f>0.75*D16</f>
        <v>7.5</v>
      </c>
      <c r="H16" s="34"/>
      <c r="I16" s="34"/>
      <c r="J16" s="34"/>
      <c r="K16" s="34">
        <f>G16+F16+E16</f>
        <v>45.5</v>
      </c>
      <c r="L16" s="13"/>
      <c r="M16" s="35">
        <f>2*1+0.75*1</f>
        <v>2.75</v>
      </c>
      <c r="N16" s="13"/>
    </row>
    <row r="17" spans="1:14" ht="30" customHeight="1" x14ac:dyDescent="0.2">
      <c r="A17" s="10"/>
      <c r="B17" s="36" t="s">
        <v>40</v>
      </c>
      <c r="C17" s="33" t="s">
        <v>41</v>
      </c>
      <c r="D17" s="34">
        <v>10</v>
      </c>
      <c r="E17" s="34">
        <v>10</v>
      </c>
      <c r="F17" s="34"/>
      <c r="G17" s="34"/>
      <c r="H17" s="34"/>
      <c r="I17" s="34"/>
      <c r="J17" s="34"/>
      <c r="K17" s="34">
        <f>E17</f>
        <v>10</v>
      </c>
      <c r="L17" s="13"/>
      <c r="M17" s="35"/>
      <c r="N17" s="13"/>
    </row>
    <row r="18" spans="1:14" ht="21.75" customHeight="1" x14ac:dyDescent="0.2">
      <c r="A18" s="10"/>
      <c r="B18" s="32" t="s">
        <v>42</v>
      </c>
      <c r="C18" s="33" t="s">
        <v>36</v>
      </c>
      <c r="D18" s="34">
        <v>4</v>
      </c>
      <c r="E18" s="34"/>
      <c r="F18" s="34"/>
      <c r="G18" s="34"/>
      <c r="H18" s="34">
        <v>2</v>
      </c>
      <c r="I18" s="34">
        <f>2*D18</f>
        <v>8</v>
      </c>
      <c r="J18" s="34">
        <f>1*D18</f>
        <v>4</v>
      </c>
      <c r="K18" s="34">
        <f>J18+I18+H18</f>
        <v>14</v>
      </c>
      <c r="L18" s="13"/>
      <c r="M18" s="35">
        <v>18</v>
      </c>
      <c r="N18" s="13"/>
    </row>
    <row r="19" spans="1:14" ht="70.5" customHeight="1" x14ac:dyDescent="0.2">
      <c r="A19" s="10"/>
      <c r="B19" s="37" t="s">
        <v>43</v>
      </c>
      <c r="C19" s="33" t="s">
        <v>38</v>
      </c>
      <c r="D19" s="34">
        <v>15</v>
      </c>
      <c r="E19" s="34">
        <v>10</v>
      </c>
      <c r="F19" s="34"/>
      <c r="G19" s="34"/>
      <c r="H19" s="34"/>
      <c r="I19" s="34"/>
      <c r="J19" s="34"/>
      <c r="K19" s="34">
        <f>E19</f>
        <v>10</v>
      </c>
      <c r="L19" s="13"/>
      <c r="M19" s="35"/>
      <c r="N19" s="13"/>
    </row>
    <row r="20" spans="1:14" ht="27.75" customHeight="1" x14ac:dyDescent="0.2">
      <c r="A20" s="10"/>
      <c r="B20" s="37" t="s">
        <v>44</v>
      </c>
      <c r="C20" s="33" t="s">
        <v>45</v>
      </c>
      <c r="D20" s="34">
        <v>2</v>
      </c>
      <c r="E20" s="34"/>
      <c r="F20" s="34"/>
      <c r="G20" s="34"/>
      <c r="H20" s="34">
        <v>2</v>
      </c>
      <c r="I20" s="34">
        <f>2*D20</f>
        <v>4</v>
      </c>
      <c r="J20" s="34">
        <f>1*D20</f>
        <v>2</v>
      </c>
      <c r="K20" s="34">
        <f>J20+I20+H20</f>
        <v>8</v>
      </c>
      <c r="L20" s="13"/>
      <c r="M20" s="35">
        <f>3+3+6+1*1+2*1</f>
        <v>15</v>
      </c>
      <c r="N20" s="13"/>
    </row>
    <row r="21" spans="1:14" ht="21.75" customHeight="1" x14ac:dyDescent="0.2">
      <c r="A21" s="10"/>
      <c r="B21" s="37" t="s">
        <v>46</v>
      </c>
      <c r="C21" s="33" t="s">
        <v>45</v>
      </c>
      <c r="D21" s="34">
        <v>2</v>
      </c>
      <c r="E21" s="34">
        <v>2</v>
      </c>
      <c r="F21" s="34"/>
      <c r="G21" s="34"/>
      <c r="H21" s="34"/>
      <c r="I21" s="34">
        <f>12*D21</f>
        <v>24</v>
      </c>
      <c r="J21" s="34"/>
      <c r="K21" s="34">
        <f>I21+E21</f>
        <v>26</v>
      </c>
      <c r="L21" s="13"/>
      <c r="M21" s="35"/>
      <c r="N21" s="13"/>
    </row>
    <row r="22" spans="1:14" ht="69" customHeight="1" x14ac:dyDescent="0.2">
      <c r="A22" s="10"/>
      <c r="B22" s="31" t="s">
        <v>47</v>
      </c>
      <c r="C22" s="27" t="s">
        <v>36</v>
      </c>
      <c r="D22" s="34">
        <v>4</v>
      </c>
      <c r="E22" s="34"/>
      <c r="F22" s="34"/>
      <c r="G22" s="34"/>
      <c r="H22" s="34">
        <v>2</v>
      </c>
      <c r="I22" s="34">
        <f>2*D22</f>
        <v>8</v>
      </c>
      <c r="J22" s="34">
        <f>1*D22</f>
        <v>4</v>
      </c>
      <c r="K22" s="34">
        <f>J22+I22+H22</f>
        <v>14</v>
      </c>
      <c r="L22" s="13"/>
      <c r="M22" s="19">
        <v>18</v>
      </c>
      <c r="N22" s="13"/>
    </row>
    <row r="23" spans="1:14" ht="72" customHeight="1" x14ac:dyDescent="0.2">
      <c r="A23" s="10"/>
      <c r="B23" s="30" t="s">
        <v>47</v>
      </c>
      <c r="C23" s="27" t="s">
        <v>34</v>
      </c>
      <c r="D23" s="27">
        <v>11</v>
      </c>
      <c r="E23" s="27"/>
      <c r="F23" s="27"/>
      <c r="G23" s="27"/>
      <c r="H23" s="27">
        <v>2</v>
      </c>
      <c r="I23" s="27">
        <f>2*D23</f>
        <v>22</v>
      </c>
      <c r="J23" s="27">
        <f>1*D23</f>
        <v>11</v>
      </c>
      <c r="K23" s="27">
        <f>J23+I23+H23</f>
        <v>35</v>
      </c>
      <c r="L23" s="13"/>
      <c r="M23" s="19">
        <f>60+6+3</f>
        <v>69</v>
      </c>
      <c r="N23" s="13"/>
    </row>
    <row r="24" spans="1:14" ht="38.25" x14ac:dyDescent="0.2">
      <c r="A24" s="10"/>
      <c r="B24" s="30" t="s">
        <v>48</v>
      </c>
      <c r="C24" s="27" t="s">
        <v>45</v>
      </c>
      <c r="D24" s="27">
        <v>2</v>
      </c>
      <c r="E24" s="27">
        <v>16</v>
      </c>
      <c r="F24" s="27"/>
      <c r="G24" s="27">
        <f>0.75*D24</f>
        <v>1.5</v>
      </c>
      <c r="H24" s="27"/>
      <c r="I24" s="27"/>
      <c r="J24" s="27"/>
      <c r="K24" s="27">
        <f>G24+E24</f>
        <v>17.5</v>
      </c>
      <c r="L24" s="13"/>
      <c r="M24" s="19">
        <f>1*0.75</f>
        <v>0.75</v>
      </c>
      <c r="N24" s="13"/>
    </row>
    <row r="25" spans="1:14" ht="45" customHeight="1" x14ac:dyDescent="0.2">
      <c r="A25" s="9" t="s">
        <v>49</v>
      </c>
      <c r="B25" s="30" t="s">
        <v>50</v>
      </c>
      <c r="C25" s="27" t="s">
        <v>16</v>
      </c>
      <c r="D25" s="27">
        <v>23</v>
      </c>
      <c r="E25" s="27">
        <v>10</v>
      </c>
      <c r="F25" s="27"/>
      <c r="G25" s="27"/>
      <c r="H25" s="27"/>
      <c r="I25" s="27"/>
      <c r="J25" s="27"/>
      <c r="K25" s="27">
        <v>10</v>
      </c>
      <c r="L25" s="13">
        <f>SUM(K25:K31)</f>
        <v>96.75</v>
      </c>
      <c r="M25" s="19">
        <f>1*D25</f>
        <v>23</v>
      </c>
      <c r="N25" s="13">
        <f>SUM(M25:M31)</f>
        <v>211.5</v>
      </c>
    </row>
    <row r="26" spans="1:14" ht="26.25" customHeight="1" x14ac:dyDescent="0.2">
      <c r="A26" s="9"/>
      <c r="B26" s="11" t="s">
        <v>51</v>
      </c>
      <c r="C26" s="27" t="s">
        <v>38</v>
      </c>
      <c r="D26" s="27">
        <v>15</v>
      </c>
      <c r="E26" s="27">
        <v>12</v>
      </c>
      <c r="F26" s="27"/>
      <c r="G26" s="27">
        <f>0.75*D26</f>
        <v>11.25</v>
      </c>
      <c r="H26" s="27"/>
      <c r="I26" s="27"/>
      <c r="J26" s="27"/>
      <c r="K26" s="27">
        <f>E26+G26</f>
        <v>23.25</v>
      </c>
      <c r="L26" s="13">
        <f>SUM(K26:K26)</f>
        <v>23.25</v>
      </c>
      <c r="N26" s="13"/>
    </row>
    <row r="27" spans="1:14" ht="22.5" customHeight="1" x14ac:dyDescent="0.2">
      <c r="A27" s="9"/>
      <c r="B27" s="11"/>
      <c r="C27" s="27" t="s">
        <v>27</v>
      </c>
      <c r="D27" s="27">
        <v>10</v>
      </c>
      <c r="E27" s="27">
        <v>12</v>
      </c>
      <c r="F27" s="27"/>
      <c r="G27" s="27">
        <f>0.75*D27</f>
        <v>7.5</v>
      </c>
      <c r="H27" s="27"/>
      <c r="I27" s="27"/>
      <c r="J27" s="27"/>
      <c r="K27" s="27">
        <f>G27+E27</f>
        <v>19.5</v>
      </c>
      <c r="L27" s="13"/>
      <c r="N27" s="13"/>
    </row>
    <row r="28" spans="1:14" ht="67.5" customHeight="1" x14ac:dyDescent="0.2">
      <c r="A28" s="9"/>
      <c r="B28" s="30" t="s">
        <v>52</v>
      </c>
      <c r="C28" s="27" t="s">
        <v>24</v>
      </c>
      <c r="D28" s="27">
        <v>23</v>
      </c>
      <c r="E28" s="27"/>
      <c r="F28" s="27"/>
      <c r="G28" s="27"/>
      <c r="H28" s="27">
        <v>2</v>
      </c>
      <c r="I28" s="27" t="s">
        <v>53</v>
      </c>
      <c r="J28" s="27" t="s">
        <v>53</v>
      </c>
      <c r="K28" s="27">
        <v>2</v>
      </c>
      <c r="L28" s="13"/>
      <c r="M28" s="19">
        <f>D28*2+D28*6</f>
        <v>184</v>
      </c>
      <c r="N28" s="13"/>
    </row>
    <row r="29" spans="1:14" ht="18.75" customHeight="1" x14ac:dyDescent="0.2">
      <c r="A29" s="9"/>
      <c r="B29" s="30" t="s">
        <v>54</v>
      </c>
      <c r="C29" s="27" t="s">
        <v>41</v>
      </c>
      <c r="D29" s="27">
        <v>10</v>
      </c>
      <c r="E29" s="27"/>
      <c r="F29" s="27"/>
      <c r="G29" s="27"/>
      <c r="H29" s="27"/>
      <c r="I29" s="27"/>
      <c r="J29" s="27"/>
      <c r="K29" s="27">
        <f>D29</f>
        <v>10</v>
      </c>
      <c r="L29" s="13"/>
      <c r="N29" s="13"/>
    </row>
    <row r="30" spans="1:14" ht="49.5" customHeight="1" x14ac:dyDescent="0.2">
      <c r="A30" s="9"/>
      <c r="B30" s="30" t="s">
        <v>55</v>
      </c>
      <c r="C30" s="27" t="s">
        <v>18</v>
      </c>
      <c r="D30" s="27">
        <v>8</v>
      </c>
      <c r="E30" s="27">
        <v>10</v>
      </c>
      <c r="F30" s="27"/>
      <c r="G30" s="27">
        <f>0.75*D30</f>
        <v>6</v>
      </c>
      <c r="H30" s="27"/>
      <c r="I30" s="27"/>
      <c r="J30" s="27"/>
      <c r="K30" s="27">
        <f>E30+G30</f>
        <v>16</v>
      </c>
      <c r="L30" s="13">
        <f>SUM(K30:K30)</f>
        <v>16</v>
      </c>
      <c r="M30" s="19">
        <f>3*0.75</f>
        <v>2.25</v>
      </c>
      <c r="N30" s="13"/>
    </row>
    <row r="31" spans="1:14" ht="42.75" customHeight="1" x14ac:dyDescent="0.2">
      <c r="A31" s="9"/>
      <c r="B31" s="30" t="s">
        <v>56</v>
      </c>
      <c r="C31" s="27" t="s">
        <v>18</v>
      </c>
      <c r="D31" s="27">
        <v>8</v>
      </c>
      <c r="E31" s="27">
        <v>10</v>
      </c>
      <c r="F31" s="27"/>
      <c r="G31" s="27">
        <f>0.75*D31</f>
        <v>6</v>
      </c>
      <c r="H31" s="27"/>
      <c r="I31" s="27"/>
      <c r="J31" s="27"/>
      <c r="K31" s="27">
        <f>E31+G31</f>
        <v>16</v>
      </c>
      <c r="L31" s="13">
        <f>SUM(K31:K31)</f>
        <v>16</v>
      </c>
      <c r="M31" s="19">
        <f>3*0.75</f>
        <v>2.25</v>
      </c>
      <c r="N31" s="13"/>
    </row>
    <row r="32" spans="1:14" ht="20.25" customHeight="1" x14ac:dyDescent="0.2">
      <c r="A32" s="10" t="s">
        <v>57</v>
      </c>
      <c r="B32" s="11" t="s">
        <v>58</v>
      </c>
      <c r="C32" s="27" t="s">
        <v>59</v>
      </c>
      <c r="D32" s="27">
        <v>10</v>
      </c>
      <c r="E32" s="27">
        <v>4</v>
      </c>
      <c r="F32" s="27"/>
      <c r="G32" s="27"/>
      <c r="H32" s="27"/>
      <c r="I32" s="27"/>
      <c r="J32" s="27"/>
      <c r="K32" s="27">
        <v>4</v>
      </c>
      <c r="L32" s="13">
        <f>SUM(K32:K42)</f>
        <v>327.5</v>
      </c>
      <c r="M32" s="19">
        <f>0.75*D32</f>
        <v>7.5</v>
      </c>
      <c r="N32" s="13">
        <f>SUM(M32:M42)</f>
        <v>77</v>
      </c>
    </row>
    <row r="33" spans="1:14" ht="21" customHeight="1" x14ac:dyDescent="0.2">
      <c r="A33" s="10"/>
      <c r="B33" s="11"/>
      <c r="C33" s="27" t="s">
        <v>45</v>
      </c>
      <c r="D33" s="27">
        <v>2</v>
      </c>
      <c r="E33" s="27">
        <v>4</v>
      </c>
      <c r="F33" s="27"/>
      <c r="G33" s="27">
        <f>0.75*D33</f>
        <v>1.5</v>
      </c>
      <c r="H33" s="27"/>
      <c r="I33" s="27"/>
      <c r="J33" s="27"/>
      <c r="K33" s="27">
        <f>E33+G33</f>
        <v>5.5</v>
      </c>
      <c r="L33" s="13"/>
      <c r="N33" s="13"/>
    </row>
    <row r="34" spans="1:14" x14ac:dyDescent="0.2">
      <c r="A34" s="10"/>
      <c r="B34" s="8" t="s">
        <v>60</v>
      </c>
      <c r="C34" s="27" t="s">
        <v>61</v>
      </c>
      <c r="D34" s="27">
        <v>13</v>
      </c>
      <c r="E34" s="27">
        <v>4</v>
      </c>
      <c r="F34" s="27"/>
      <c r="G34" s="27"/>
      <c r="H34" s="27"/>
      <c r="I34" s="27"/>
      <c r="J34" s="27"/>
      <c r="K34" s="27">
        <f>E34</f>
        <v>4</v>
      </c>
      <c r="L34" s="13">
        <f>SUM(K34:K34)</f>
        <v>4</v>
      </c>
      <c r="M34" s="19">
        <f>D34*0.75</f>
        <v>9.75</v>
      </c>
      <c r="N34" s="13"/>
    </row>
    <row r="35" spans="1:14" x14ac:dyDescent="0.2">
      <c r="A35" s="10"/>
      <c r="B35" s="8"/>
      <c r="C35" s="27" t="s">
        <v>62</v>
      </c>
      <c r="D35" s="27">
        <v>8</v>
      </c>
      <c r="E35" s="27">
        <v>4</v>
      </c>
      <c r="F35" s="27"/>
      <c r="G35" s="27">
        <f>0.75*D35</f>
        <v>6</v>
      </c>
      <c r="H35" s="27"/>
      <c r="I35" s="27"/>
      <c r="J35" s="27"/>
      <c r="K35" s="27">
        <f>E35+F35+G35</f>
        <v>10</v>
      </c>
      <c r="L35" s="13"/>
      <c r="M35" s="19">
        <f>2*4+3*2+0.75*3</f>
        <v>16.25</v>
      </c>
      <c r="N35" s="13"/>
    </row>
    <row r="36" spans="1:14" ht="24" customHeight="1" x14ac:dyDescent="0.2">
      <c r="A36" s="10"/>
      <c r="B36" s="30" t="s">
        <v>63</v>
      </c>
      <c r="C36" s="27" t="s">
        <v>62</v>
      </c>
      <c r="D36" s="27">
        <v>8</v>
      </c>
      <c r="E36" s="27">
        <v>14</v>
      </c>
      <c r="F36" s="27">
        <f>2*D36</f>
        <v>16</v>
      </c>
      <c r="G36" s="27">
        <f>0.75*D36</f>
        <v>6</v>
      </c>
      <c r="H36" s="27"/>
      <c r="I36" s="27"/>
      <c r="J36" s="27"/>
      <c r="K36" s="27">
        <f>E36+F36+G36</f>
        <v>36</v>
      </c>
      <c r="L36" s="13">
        <f>SUM(K36:K36)</f>
        <v>36</v>
      </c>
      <c r="M36" s="19">
        <f>2*2+0.75*2</f>
        <v>5.5</v>
      </c>
      <c r="N36" s="13"/>
    </row>
    <row r="37" spans="1:14" ht="20.25" customHeight="1" x14ac:dyDescent="0.2">
      <c r="A37" s="10"/>
      <c r="B37" s="30" t="s">
        <v>46</v>
      </c>
      <c r="C37" s="27" t="s">
        <v>62</v>
      </c>
      <c r="D37" s="27">
        <v>8</v>
      </c>
      <c r="E37" s="27">
        <v>2</v>
      </c>
      <c r="F37" s="27">
        <f>12*D37</f>
        <v>96</v>
      </c>
      <c r="G37" s="27"/>
      <c r="H37" s="27"/>
      <c r="I37" s="27"/>
      <c r="J37" s="27"/>
      <c r="K37" s="27">
        <f>F37+E37</f>
        <v>98</v>
      </c>
      <c r="L37" s="13"/>
      <c r="M37" s="19">
        <f>12*3</f>
        <v>36</v>
      </c>
      <c r="N37" s="13"/>
    </row>
    <row r="38" spans="1:14" ht="22.5" customHeight="1" x14ac:dyDescent="0.2">
      <c r="A38" s="10"/>
      <c r="B38" s="11" t="s">
        <v>64</v>
      </c>
      <c r="C38" s="27" t="s">
        <v>61</v>
      </c>
      <c r="D38" s="27">
        <v>13</v>
      </c>
      <c r="E38" s="27">
        <v>36</v>
      </c>
      <c r="F38" s="27"/>
      <c r="G38" s="27"/>
      <c r="H38" s="27"/>
      <c r="I38" s="27"/>
      <c r="J38" s="27"/>
      <c r="K38" s="27">
        <v>36</v>
      </c>
      <c r="L38" s="13"/>
      <c r="N38" s="13"/>
    </row>
    <row r="39" spans="1:14" ht="20.25" customHeight="1" x14ac:dyDescent="0.2">
      <c r="A39" s="10"/>
      <c r="B39" s="11"/>
      <c r="C39" s="27" t="s">
        <v>62</v>
      </c>
      <c r="D39" s="27">
        <v>8</v>
      </c>
      <c r="E39" s="27">
        <v>36</v>
      </c>
      <c r="F39" s="27"/>
      <c r="G39" s="27"/>
      <c r="H39" s="27"/>
      <c r="I39" s="27"/>
      <c r="J39" s="27"/>
      <c r="K39" s="27">
        <f>E39</f>
        <v>36</v>
      </c>
      <c r="L39" s="13"/>
      <c r="N39" s="13"/>
    </row>
    <row r="40" spans="1:14" ht="22.5" customHeight="1" x14ac:dyDescent="0.2">
      <c r="A40" s="10"/>
      <c r="B40" s="11" t="s">
        <v>65</v>
      </c>
      <c r="C40" s="27" t="s">
        <v>59</v>
      </c>
      <c r="D40" s="27">
        <v>10</v>
      </c>
      <c r="E40" s="27">
        <v>36</v>
      </c>
      <c r="F40" s="27"/>
      <c r="G40" s="27"/>
      <c r="H40" s="27"/>
      <c r="I40" s="27"/>
      <c r="J40" s="27"/>
      <c r="K40" s="27">
        <v>36</v>
      </c>
      <c r="L40" s="13"/>
      <c r="N40" s="13"/>
    </row>
    <row r="41" spans="1:14" ht="22.5" customHeight="1" x14ac:dyDescent="0.2">
      <c r="A41" s="10"/>
      <c r="B41" s="11"/>
      <c r="C41" s="27" t="s">
        <v>45</v>
      </c>
      <c r="D41" s="27">
        <v>2</v>
      </c>
      <c r="E41" s="27">
        <v>36</v>
      </c>
      <c r="F41" s="27"/>
      <c r="G41" s="27"/>
      <c r="H41" s="27"/>
      <c r="I41" s="27"/>
      <c r="J41" s="27"/>
      <c r="K41" s="27">
        <f>E41</f>
        <v>36</v>
      </c>
      <c r="L41" s="13"/>
      <c r="N41" s="13"/>
    </row>
    <row r="42" spans="1:14" ht="56.25" customHeight="1" x14ac:dyDescent="0.2">
      <c r="A42" s="10"/>
      <c r="B42" s="30" t="s">
        <v>66</v>
      </c>
      <c r="C42" s="27" t="s">
        <v>62</v>
      </c>
      <c r="D42" s="27">
        <v>8</v>
      </c>
      <c r="E42" s="27"/>
      <c r="F42" s="27"/>
      <c r="G42" s="27"/>
      <c r="H42" s="27">
        <v>2</v>
      </c>
      <c r="I42" s="27">
        <f>2*D42</f>
        <v>16</v>
      </c>
      <c r="J42" s="27">
        <f>D42*1</f>
        <v>8</v>
      </c>
      <c r="K42" s="27">
        <f>J42+I42+H42</f>
        <v>26</v>
      </c>
      <c r="L42" s="13"/>
      <c r="M42" s="19">
        <f>2*1</f>
        <v>2</v>
      </c>
      <c r="N42" s="13"/>
    </row>
    <row r="43" spans="1:14" ht="12.75" customHeight="1" x14ac:dyDescent="0.2">
      <c r="A43" s="9" t="s">
        <v>67</v>
      </c>
      <c r="B43" s="30" t="s">
        <v>60</v>
      </c>
      <c r="C43" s="27" t="s">
        <v>34</v>
      </c>
      <c r="D43" s="27">
        <v>11</v>
      </c>
      <c r="E43" s="27">
        <v>4</v>
      </c>
      <c r="F43" s="27"/>
      <c r="G43" s="27">
        <f>0.75*D43</f>
        <v>8.25</v>
      </c>
      <c r="H43" s="27"/>
      <c r="I43" s="27"/>
      <c r="J43" s="27"/>
      <c r="K43" s="27">
        <f>E43+G43</f>
        <v>12.25</v>
      </c>
      <c r="L43" s="13">
        <f>SUM(K43:K54)</f>
        <v>228</v>
      </c>
      <c r="M43" s="19">
        <f>D43*0.75</f>
        <v>8.25</v>
      </c>
      <c r="N43" s="13">
        <f>SUM(M43:M54)</f>
        <v>150</v>
      </c>
    </row>
    <row r="44" spans="1:14" ht="23.25" customHeight="1" x14ac:dyDescent="0.2">
      <c r="A44" s="9"/>
      <c r="B44" s="30" t="s">
        <v>58</v>
      </c>
      <c r="C44" s="27" t="s">
        <v>36</v>
      </c>
      <c r="D44" s="27">
        <v>4</v>
      </c>
      <c r="E44" s="27">
        <v>4</v>
      </c>
      <c r="F44" s="27"/>
      <c r="G44" s="27">
        <f>0.75*D44</f>
        <v>3</v>
      </c>
      <c r="H44" s="27"/>
      <c r="I44" s="27"/>
      <c r="J44" s="27"/>
      <c r="K44" s="27">
        <f>G44+E44</f>
        <v>7</v>
      </c>
      <c r="L44" s="13"/>
      <c r="M44" s="19">
        <f>11*0.75</f>
        <v>8.25</v>
      </c>
      <c r="N44" s="13"/>
    </row>
    <row r="45" spans="1:14" ht="33" customHeight="1" x14ac:dyDescent="0.2">
      <c r="A45" s="9"/>
      <c r="B45" s="30" t="s">
        <v>64</v>
      </c>
      <c r="C45" s="27" t="s">
        <v>34</v>
      </c>
      <c r="D45" s="27">
        <v>11</v>
      </c>
      <c r="E45" s="27">
        <v>36</v>
      </c>
      <c r="F45" s="27"/>
      <c r="G45" s="27"/>
      <c r="H45" s="27"/>
      <c r="I45" s="27"/>
      <c r="J45" s="27"/>
      <c r="K45" s="27">
        <v>36</v>
      </c>
      <c r="L45" s="13"/>
      <c r="N45" s="13"/>
    </row>
    <row r="46" spans="1:14" ht="33" customHeight="1" x14ac:dyDescent="0.2">
      <c r="A46" s="9"/>
      <c r="B46" s="30" t="s">
        <v>68</v>
      </c>
      <c r="C46" s="27" t="s">
        <v>36</v>
      </c>
      <c r="D46" s="27">
        <v>4</v>
      </c>
      <c r="E46" s="27">
        <v>36</v>
      </c>
      <c r="F46" s="27"/>
      <c r="G46" s="27"/>
      <c r="H46" s="27"/>
      <c r="I46" s="27"/>
      <c r="J46" s="27"/>
      <c r="K46" s="27">
        <v>36</v>
      </c>
      <c r="L46" s="13"/>
      <c r="N46" s="13"/>
    </row>
    <row r="47" spans="1:14" ht="47.25" customHeight="1" x14ac:dyDescent="0.2">
      <c r="A47" s="9"/>
      <c r="B47" s="30" t="s">
        <v>69</v>
      </c>
      <c r="C47" s="27" t="s">
        <v>34</v>
      </c>
      <c r="D47" s="27">
        <v>11</v>
      </c>
      <c r="E47" s="27"/>
      <c r="F47" s="27"/>
      <c r="G47" s="27"/>
      <c r="H47" s="27">
        <v>2</v>
      </c>
      <c r="I47" s="27">
        <f>2*D47</f>
        <v>22</v>
      </c>
      <c r="J47" s="27">
        <f>D47*1</f>
        <v>11</v>
      </c>
      <c r="K47" s="27">
        <f>J47+I47+H47</f>
        <v>35</v>
      </c>
      <c r="L47" s="13"/>
      <c r="M47" s="19">
        <f>2*3+3*1+12+48</f>
        <v>69</v>
      </c>
      <c r="N47" s="13"/>
    </row>
    <row r="48" spans="1:14" ht="33" customHeight="1" x14ac:dyDescent="0.2">
      <c r="A48" s="9"/>
      <c r="B48" s="11" t="s">
        <v>70</v>
      </c>
      <c r="C48" s="27" t="s">
        <v>34</v>
      </c>
      <c r="D48" s="27">
        <v>11</v>
      </c>
      <c r="E48" s="27">
        <v>10</v>
      </c>
      <c r="F48" s="27">
        <f>D48*1</f>
        <v>11</v>
      </c>
      <c r="G48" s="27">
        <f>D48*0.75</f>
        <v>8.25</v>
      </c>
      <c r="H48" s="27"/>
      <c r="I48" s="27"/>
      <c r="J48" s="27"/>
      <c r="K48" s="27">
        <f>G48+F48+E48</f>
        <v>29.25</v>
      </c>
      <c r="L48" s="13"/>
      <c r="M48" s="19">
        <f>3*1+3*0.75</f>
        <v>5.25</v>
      </c>
      <c r="N48" s="13"/>
    </row>
    <row r="49" spans="1:14" ht="33" customHeight="1" x14ac:dyDescent="0.2">
      <c r="A49" s="9"/>
      <c r="B49" s="11"/>
      <c r="C49" s="27" t="s">
        <v>62</v>
      </c>
      <c r="D49" s="27">
        <v>8</v>
      </c>
      <c r="E49" s="27">
        <v>10</v>
      </c>
      <c r="F49" s="27">
        <f>1*D49</f>
        <v>8</v>
      </c>
      <c r="G49" s="27">
        <f>0.75*D49</f>
        <v>6</v>
      </c>
      <c r="H49" s="27"/>
      <c r="I49" s="27"/>
      <c r="J49" s="27"/>
      <c r="K49" s="27">
        <f>G49+F49+E49</f>
        <v>24</v>
      </c>
      <c r="L49" s="13"/>
      <c r="N49" s="13"/>
    </row>
    <row r="50" spans="1:14" ht="33" customHeight="1" x14ac:dyDescent="0.2">
      <c r="A50" s="9"/>
      <c r="B50" s="11"/>
      <c r="C50" s="27" t="s">
        <v>61</v>
      </c>
      <c r="D50" s="27">
        <v>13</v>
      </c>
      <c r="E50" s="27">
        <v>10</v>
      </c>
      <c r="F50" s="27"/>
      <c r="G50" s="27"/>
      <c r="H50" s="27"/>
      <c r="I50" s="27"/>
      <c r="J50" s="27"/>
      <c r="K50" s="27">
        <f>E50</f>
        <v>10</v>
      </c>
      <c r="L50" s="13"/>
      <c r="M50" s="19">
        <f>1*D50+0.75*D50</f>
        <v>22.75</v>
      </c>
      <c r="N50" s="13"/>
    </row>
    <row r="51" spans="1:14" ht="24.75" customHeight="1" x14ac:dyDescent="0.2">
      <c r="A51" s="9"/>
      <c r="B51" s="11" t="s">
        <v>71</v>
      </c>
      <c r="C51" s="27" t="s">
        <v>36</v>
      </c>
      <c r="D51" s="17">
        <v>4</v>
      </c>
      <c r="E51" s="17">
        <v>10</v>
      </c>
      <c r="F51" s="17">
        <f>1*D51</f>
        <v>4</v>
      </c>
      <c r="G51" s="17">
        <f>D51*0.75</f>
        <v>3</v>
      </c>
      <c r="K51" s="17">
        <f>E51+F51+G51</f>
        <v>17</v>
      </c>
      <c r="L51" s="13">
        <f>SUM(K51:K51)</f>
        <v>17</v>
      </c>
      <c r="M51" s="19">
        <f>1*1+1*0.75</f>
        <v>1.75</v>
      </c>
      <c r="N51" s="13"/>
    </row>
    <row r="52" spans="1:14" ht="24.75" customHeight="1" x14ac:dyDescent="0.2">
      <c r="A52" s="9"/>
      <c r="B52" s="11"/>
      <c r="C52" s="27" t="s">
        <v>45</v>
      </c>
      <c r="D52" s="17">
        <v>2</v>
      </c>
      <c r="E52" s="17">
        <v>10</v>
      </c>
      <c r="F52" s="17">
        <f>1*D52</f>
        <v>2</v>
      </c>
      <c r="G52" s="17">
        <f>0.75*D52</f>
        <v>1.5</v>
      </c>
      <c r="K52" s="17">
        <f>G52+F52+E52</f>
        <v>13.5</v>
      </c>
      <c r="L52" s="13"/>
      <c r="N52" s="13"/>
    </row>
    <row r="53" spans="1:14" ht="24.75" customHeight="1" x14ac:dyDescent="0.2">
      <c r="A53" s="9"/>
      <c r="B53" s="11"/>
      <c r="C53" s="27" t="s">
        <v>59</v>
      </c>
      <c r="D53" s="17">
        <v>10</v>
      </c>
      <c r="K53" s="17" t="str">
        <f>C53</f>
        <v>1О</v>
      </c>
      <c r="L53" s="13"/>
      <c r="M53" s="19">
        <f>1*D53+0.75*D53</f>
        <v>17.5</v>
      </c>
      <c r="N53" s="13"/>
    </row>
    <row r="54" spans="1:14" ht="12.75" customHeight="1" x14ac:dyDescent="0.2">
      <c r="A54" s="9"/>
      <c r="B54" s="30" t="s">
        <v>72</v>
      </c>
      <c r="C54" s="27" t="s">
        <v>24</v>
      </c>
      <c r="D54" s="17">
        <v>23</v>
      </c>
      <c r="E54" s="17">
        <v>8</v>
      </c>
      <c r="K54" s="17">
        <f>E54</f>
        <v>8</v>
      </c>
      <c r="L54" s="13"/>
      <c r="M54" s="19">
        <f>D54*0.75</f>
        <v>17.25</v>
      </c>
      <c r="N54" s="13"/>
    </row>
    <row r="55" spans="1:14" ht="20.25" customHeight="1" x14ac:dyDescent="0.2">
      <c r="A55" s="9" t="s">
        <v>73</v>
      </c>
      <c r="B55" s="30" t="s">
        <v>74</v>
      </c>
      <c r="C55" s="27" t="s">
        <v>29</v>
      </c>
      <c r="D55" s="27">
        <v>4</v>
      </c>
      <c r="E55" s="27">
        <v>8</v>
      </c>
      <c r="F55" s="27"/>
      <c r="G55" s="27"/>
      <c r="H55" s="27"/>
      <c r="I55" s="27"/>
      <c r="J55" s="27"/>
      <c r="K55" s="27">
        <v>8</v>
      </c>
      <c r="L55" s="13">
        <f>SUM(K55:K59)</f>
        <v>92</v>
      </c>
      <c r="N55" s="13">
        <f>SUM(M55:M59)</f>
        <v>3.25</v>
      </c>
    </row>
    <row r="56" spans="1:14" ht="25.5" customHeight="1" x14ac:dyDescent="0.2">
      <c r="A56" s="9"/>
      <c r="B56" s="30" t="s">
        <v>75</v>
      </c>
      <c r="C56" s="27" t="s">
        <v>24</v>
      </c>
      <c r="D56" s="27">
        <v>23</v>
      </c>
      <c r="E56" s="27">
        <v>4</v>
      </c>
      <c r="F56" s="27"/>
      <c r="G56" s="27"/>
      <c r="H56" s="27"/>
      <c r="I56" s="27"/>
      <c r="J56" s="27"/>
      <c r="K56" s="27">
        <v>4</v>
      </c>
      <c r="L56" s="13"/>
      <c r="N56" s="13"/>
    </row>
    <row r="57" spans="1:14" ht="33" customHeight="1" x14ac:dyDescent="0.2">
      <c r="A57" s="9"/>
      <c r="B57" s="30" t="s">
        <v>76</v>
      </c>
      <c r="C57" s="27" t="s">
        <v>27</v>
      </c>
      <c r="D57" s="27">
        <v>10</v>
      </c>
      <c r="E57" s="27">
        <v>18</v>
      </c>
      <c r="F57" s="27">
        <f>1*D57</f>
        <v>10</v>
      </c>
      <c r="G57" s="27">
        <f>0.75*D57</f>
        <v>7.5</v>
      </c>
      <c r="H57" s="27"/>
      <c r="I57" s="27"/>
      <c r="J57" s="27"/>
      <c r="K57" s="27">
        <f>E57+F57+G57</f>
        <v>35.5</v>
      </c>
      <c r="L57" s="13">
        <f>K57+K59</f>
        <v>54.5</v>
      </c>
      <c r="M57" s="19">
        <f>1*1+1*0.75</f>
        <v>1.75</v>
      </c>
      <c r="N57" s="13"/>
    </row>
    <row r="58" spans="1:14" ht="33" customHeight="1" x14ac:dyDescent="0.2">
      <c r="A58" s="9"/>
      <c r="B58" s="30" t="s">
        <v>77</v>
      </c>
      <c r="C58" s="27" t="s">
        <v>27</v>
      </c>
      <c r="D58" s="27">
        <v>10</v>
      </c>
      <c r="E58" s="27">
        <v>18</v>
      </c>
      <c r="F58" s="27"/>
      <c r="G58" s="27">
        <f>0.75*D58</f>
        <v>7.5</v>
      </c>
      <c r="H58" s="27"/>
      <c r="I58" s="27"/>
      <c r="J58" s="27"/>
      <c r="K58" s="27">
        <f>G58+E58</f>
        <v>25.5</v>
      </c>
      <c r="L58" s="13"/>
      <c r="M58" s="19">
        <v>0.75</v>
      </c>
      <c r="N58" s="13"/>
    </row>
    <row r="59" spans="1:14" ht="38.25" x14ac:dyDescent="0.2">
      <c r="A59" s="9"/>
      <c r="B59" s="30" t="s">
        <v>78</v>
      </c>
      <c r="C59" s="27" t="s">
        <v>29</v>
      </c>
      <c r="D59" s="27">
        <v>4</v>
      </c>
      <c r="E59" s="27">
        <v>16</v>
      </c>
      <c r="F59" s="27"/>
      <c r="G59" s="27">
        <f>0.75*D59</f>
        <v>3</v>
      </c>
      <c r="H59" s="27"/>
      <c r="I59" s="27"/>
      <c r="J59" s="27"/>
      <c r="K59" s="27">
        <f>E59+G59</f>
        <v>19</v>
      </c>
      <c r="L59" s="13"/>
      <c r="M59" s="19">
        <v>0.75</v>
      </c>
      <c r="N59" s="13"/>
    </row>
    <row r="60" spans="1:14" ht="12.75" customHeight="1" x14ac:dyDescent="0.2">
      <c r="A60" s="9" t="s">
        <v>79</v>
      </c>
      <c r="B60" s="8" t="s">
        <v>80</v>
      </c>
      <c r="C60" s="27" t="s">
        <v>19</v>
      </c>
      <c r="D60" s="27">
        <v>10</v>
      </c>
      <c r="E60" s="27">
        <v>7</v>
      </c>
      <c r="F60" s="27"/>
      <c r="G60" s="27"/>
      <c r="H60" s="27"/>
      <c r="I60" s="27"/>
      <c r="J60" s="27"/>
      <c r="K60" s="27">
        <f>E60</f>
        <v>7</v>
      </c>
      <c r="L60" s="13">
        <f>SUM(K60:K67)</f>
        <v>93.5</v>
      </c>
      <c r="N60" s="13">
        <f>SUM(M60:M67)</f>
        <v>4.5</v>
      </c>
    </row>
    <row r="61" spans="1:14" x14ac:dyDescent="0.2">
      <c r="A61" s="9"/>
      <c r="B61" s="8"/>
      <c r="C61" s="27" t="s">
        <v>38</v>
      </c>
      <c r="D61" s="17">
        <v>15</v>
      </c>
      <c r="E61" s="17">
        <v>7</v>
      </c>
      <c r="K61" s="17">
        <f>E61</f>
        <v>7</v>
      </c>
      <c r="L61" s="13">
        <f>SUM(K61:K61)</f>
        <v>7</v>
      </c>
      <c r="N61" s="13"/>
    </row>
    <row r="62" spans="1:14" x14ac:dyDescent="0.2">
      <c r="A62" s="9"/>
      <c r="B62" s="8" t="s">
        <v>81</v>
      </c>
      <c r="C62" s="27" t="s">
        <v>27</v>
      </c>
      <c r="D62" s="17">
        <v>10</v>
      </c>
      <c r="E62" s="17">
        <v>10</v>
      </c>
      <c r="G62" s="17">
        <f>0.5*D62</f>
        <v>5</v>
      </c>
      <c r="K62" s="17">
        <f>E62+G62</f>
        <v>15</v>
      </c>
      <c r="L62" s="13">
        <f>SUM(K62:K62)</f>
        <v>15</v>
      </c>
      <c r="M62" s="19">
        <v>0.5</v>
      </c>
      <c r="N62" s="13"/>
    </row>
    <row r="63" spans="1:14" x14ac:dyDescent="0.2">
      <c r="A63" s="9"/>
      <c r="B63" s="8"/>
      <c r="C63" s="27" t="s">
        <v>29</v>
      </c>
      <c r="D63" s="17">
        <v>4</v>
      </c>
      <c r="E63" s="17">
        <v>10</v>
      </c>
      <c r="G63" s="17">
        <f>0.5*D63</f>
        <v>2</v>
      </c>
      <c r="K63" s="17">
        <f>E63+G63</f>
        <v>12</v>
      </c>
      <c r="L63" s="13">
        <f>SUM(K63:K63)</f>
        <v>12</v>
      </c>
      <c r="M63" s="19">
        <v>0.5</v>
      </c>
      <c r="N63" s="13"/>
    </row>
    <row r="64" spans="1:14" ht="12.75" customHeight="1" x14ac:dyDescent="0.2">
      <c r="A64" s="9"/>
      <c r="B64" s="11" t="s">
        <v>82</v>
      </c>
      <c r="C64" s="27" t="s">
        <v>24</v>
      </c>
      <c r="D64" s="27">
        <v>23</v>
      </c>
      <c r="E64" s="27">
        <v>6</v>
      </c>
      <c r="F64" s="27"/>
      <c r="G64" s="27"/>
      <c r="H64" s="27"/>
      <c r="I64" s="27"/>
      <c r="J64" s="27"/>
      <c r="K64" s="27">
        <v>6</v>
      </c>
      <c r="L64" s="13"/>
      <c r="N64" s="13"/>
    </row>
    <row r="65" spans="1:14" ht="33" customHeight="1" x14ac:dyDescent="0.2">
      <c r="A65" s="9"/>
      <c r="B65" s="11"/>
      <c r="C65" s="27" t="s">
        <v>29</v>
      </c>
      <c r="D65" s="27">
        <v>4</v>
      </c>
      <c r="E65" s="27">
        <v>10</v>
      </c>
      <c r="F65" s="27"/>
      <c r="G65" s="27">
        <f>0.75*D65</f>
        <v>3</v>
      </c>
      <c r="H65" s="27"/>
      <c r="I65" s="27"/>
      <c r="J65" s="27"/>
      <c r="K65" s="27">
        <f>E65+G65</f>
        <v>13</v>
      </c>
      <c r="L65" s="13"/>
      <c r="M65" s="19">
        <v>0.5</v>
      </c>
      <c r="N65" s="13"/>
    </row>
    <row r="66" spans="1:14" x14ac:dyDescent="0.2">
      <c r="A66" s="9"/>
      <c r="B66" s="28" t="s">
        <v>83</v>
      </c>
      <c r="C66" s="27" t="s">
        <v>18</v>
      </c>
      <c r="D66" s="27">
        <v>8</v>
      </c>
      <c r="E66" s="27">
        <v>10</v>
      </c>
      <c r="F66" s="27"/>
      <c r="G66" s="27">
        <f>0.5*D66</f>
        <v>4</v>
      </c>
      <c r="H66" s="27"/>
      <c r="I66" s="27"/>
      <c r="J66" s="27"/>
      <c r="K66" s="27">
        <f>E66+G66</f>
        <v>14</v>
      </c>
      <c r="L66" s="13">
        <f>SUM(K66:K66)</f>
        <v>14</v>
      </c>
      <c r="M66" s="19">
        <f>3*0.5</f>
        <v>1.5</v>
      </c>
      <c r="N66" s="13"/>
    </row>
    <row r="67" spans="1:14" x14ac:dyDescent="0.2">
      <c r="A67" s="9"/>
      <c r="B67" s="28" t="s">
        <v>84</v>
      </c>
      <c r="C67" s="27" t="s">
        <v>38</v>
      </c>
      <c r="D67" s="27">
        <v>15</v>
      </c>
      <c r="E67" s="27">
        <v>12</v>
      </c>
      <c r="F67" s="27"/>
      <c r="G67" s="27">
        <f>D67*0.5</f>
        <v>7.5</v>
      </c>
      <c r="H67" s="27"/>
      <c r="I67" s="27"/>
      <c r="J67" s="27"/>
      <c r="K67" s="27">
        <f>G67+E67</f>
        <v>19.5</v>
      </c>
      <c r="L67" s="13">
        <f>SUM(K67:K67)</f>
        <v>19.5</v>
      </c>
      <c r="M67" s="19">
        <f>3*0.5</f>
        <v>1.5</v>
      </c>
      <c r="N67" s="13"/>
    </row>
    <row r="68" spans="1:14" ht="12.75" customHeight="1" x14ac:dyDescent="0.2">
      <c r="A68" s="9" t="s">
        <v>85</v>
      </c>
      <c r="B68" s="11" t="s">
        <v>86</v>
      </c>
      <c r="C68" s="27" t="s">
        <v>59</v>
      </c>
      <c r="D68" s="27">
        <v>10</v>
      </c>
      <c r="E68" s="27">
        <v>12</v>
      </c>
      <c r="F68" s="27"/>
      <c r="G68" s="27"/>
      <c r="H68" s="27"/>
      <c r="I68" s="27"/>
      <c r="J68" s="27"/>
      <c r="K68" s="27">
        <v>12</v>
      </c>
      <c r="L68" s="13">
        <f>K69+K68+K69</f>
        <v>36</v>
      </c>
      <c r="M68" s="19">
        <f>1*D68+D68*0.75</f>
        <v>17.5</v>
      </c>
      <c r="N68" s="13">
        <f>M68+M69</f>
        <v>40.25</v>
      </c>
    </row>
    <row r="69" spans="1:14" ht="21" customHeight="1" x14ac:dyDescent="0.2">
      <c r="A69" s="9"/>
      <c r="B69" s="11"/>
      <c r="C69" s="27" t="s">
        <v>61</v>
      </c>
      <c r="D69" s="27">
        <v>13</v>
      </c>
      <c r="E69" s="27">
        <v>12</v>
      </c>
      <c r="F69" s="27"/>
      <c r="G69" s="27"/>
      <c r="H69" s="27"/>
      <c r="I69" s="27"/>
      <c r="J69" s="27"/>
      <c r="K69" s="27">
        <f>E69+G69+F69</f>
        <v>12</v>
      </c>
      <c r="L69" s="13"/>
      <c r="M69" s="19">
        <f>1*D69+D69*0.75</f>
        <v>22.75</v>
      </c>
      <c r="N69" s="13"/>
    </row>
    <row r="70" spans="1:14" ht="21" customHeight="1" x14ac:dyDescent="0.2">
      <c r="A70" s="9"/>
      <c r="B70" s="30" t="s">
        <v>87</v>
      </c>
      <c r="C70" s="27" t="s">
        <v>38</v>
      </c>
      <c r="D70" s="27">
        <v>15</v>
      </c>
      <c r="E70" s="27">
        <v>8</v>
      </c>
      <c r="F70" s="27"/>
      <c r="G70" s="27"/>
      <c r="H70" s="27"/>
      <c r="I70" s="27"/>
      <c r="J70" s="27"/>
      <c r="K70" s="27">
        <v>8</v>
      </c>
      <c r="L70" s="13"/>
      <c r="N70" s="13"/>
    </row>
    <row r="71" spans="1:14" ht="25.5" x14ac:dyDescent="0.2">
      <c r="A71" s="39" t="s">
        <v>88</v>
      </c>
      <c r="B71" s="30" t="s">
        <v>89</v>
      </c>
      <c r="C71" s="27" t="s">
        <v>18</v>
      </c>
      <c r="D71" s="27">
        <v>8</v>
      </c>
      <c r="E71" s="27">
        <v>12</v>
      </c>
      <c r="F71" s="27"/>
      <c r="G71" s="27"/>
      <c r="H71" s="27"/>
      <c r="I71" s="27"/>
      <c r="J71" s="27"/>
      <c r="K71" s="27">
        <v>12</v>
      </c>
      <c r="L71" s="18">
        <f>K71</f>
        <v>12</v>
      </c>
    </row>
    <row r="72" spans="1:14" ht="25.5" x14ac:dyDescent="0.2">
      <c r="A72" s="7" t="s">
        <v>90</v>
      </c>
      <c r="B72" s="30" t="s">
        <v>91</v>
      </c>
      <c r="C72" s="27" t="s">
        <v>24</v>
      </c>
      <c r="D72" s="27">
        <v>13</v>
      </c>
      <c r="E72" s="27">
        <v>4</v>
      </c>
      <c r="F72" s="27"/>
      <c r="G72" s="27"/>
      <c r="H72" s="27"/>
      <c r="I72" s="27"/>
      <c r="J72" s="27"/>
      <c r="K72" s="27">
        <v>4</v>
      </c>
      <c r="L72" s="13">
        <f>K72+K73</f>
        <v>40</v>
      </c>
      <c r="N72" s="13"/>
    </row>
    <row r="73" spans="1:14" ht="45.75" customHeight="1" x14ac:dyDescent="0.2">
      <c r="A73" s="7"/>
      <c r="B73" s="30" t="s">
        <v>92</v>
      </c>
      <c r="C73" s="27" t="s">
        <v>24</v>
      </c>
      <c r="D73" s="27">
        <v>23</v>
      </c>
      <c r="E73" s="27">
        <v>36</v>
      </c>
      <c r="F73" s="27"/>
      <c r="G73" s="27"/>
      <c r="H73" s="27"/>
      <c r="I73" s="27"/>
      <c r="J73" s="27"/>
      <c r="K73" s="27">
        <v>36</v>
      </c>
      <c r="L73" s="13"/>
      <c r="N73" s="13"/>
    </row>
    <row r="74" spans="1:14" ht="14.25" customHeight="1" x14ac:dyDescent="0.2">
      <c r="A74" s="9" t="s">
        <v>93</v>
      </c>
      <c r="B74" s="11" t="s">
        <v>91</v>
      </c>
      <c r="C74" s="27"/>
      <c r="D74" s="27"/>
      <c r="E74" s="27"/>
      <c r="F74" s="27"/>
      <c r="G74" s="27"/>
      <c r="H74" s="27"/>
      <c r="I74" s="27"/>
      <c r="J74" s="27"/>
      <c r="K74" s="27"/>
      <c r="L74" s="13">
        <f>SUM(K74:K81)</f>
        <v>118.5</v>
      </c>
      <c r="N74" s="6">
        <f>SUM(M74:M81)</f>
        <v>2.25</v>
      </c>
    </row>
    <row r="75" spans="1:14" ht="14.25" customHeight="1" x14ac:dyDescent="0.2">
      <c r="A75" s="9"/>
      <c r="B75" s="11"/>
      <c r="C75" s="27" t="s">
        <v>38</v>
      </c>
      <c r="D75" s="27">
        <v>15</v>
      </c>
      <c r="E75" s="27">
        <v>4</v>
      </c>
      <c r="F75" s="27"/>
      <c r="G75" s="27">
        <f>D75*0.75+D75*0.75</f>
        <v>22.5</v>
      </c>
      <c r="H75" s="27"/>
      <c r="I75" s="27"/>
      <c r="J75" s="27"/>
      <c r="K75" s="27">
        <f>G75+E75</f>
        <v>26.5</v>
      </c>
      <c r="L75" s="13"/>
      <c r="M75" s="19">
        <f>3*0.75</f>
        <v>2.25</v>
      </c>
      <c r="N75" s="6"/>
    </row>
    <row r="76" spans="1:14" ht="15" customHeight="1" x14ac:dyDescent="0.2">
      <c r="A76" s="9"/>
      <c r="B76" s="11"/>
      <c r="C76" s="27" t="s">
        <v>27</v>
      </c>
      <c r="D76" s="27">
        <v>10</v>
      </c>
      <c r="E76" s="27">
        <v>4</v>
      </c>
      <c r="F76" s="27"/>
      <c r="G76" s="27"/>
      <c r="H76" s="27"/>
      <c r="I76" s="27"/>
      <c r="J76" s="27"/>
      <c r="K76" s="27">
        <v>4</v>
      </c>
      <c r="L76" s="13"/>
      <c r="N76" s="6"/>
    </row>
    <row r="77" spans="1:14" ht="21" customHeight="1" x14ac:dyDescent="0.2">
      <c r="A77" s="9"/>
      <c r="B77" s="11" t="s">
        <v>92</v>
      </c>
      <c r="C77" s="27"/>
      <c r="D77" s="27"/>
      <c r="E77" s="27"/>
      <c r="F77" s="27"/>
      <c r="G77" s="27"/>
      <c r="H77" s="27"/>
      <c r="I77" s="27"/>
      <c r="J77" s="27"/>
      <c r="K77" s="27"/>
      <c r="L77" s="13"/>
      <c r="N77" s="6"/>
    </row>
    <row r="78" spans="1:14" ht="21" customHeight="1" x14ac:dyDescent="0.2">
      <c r="A78" s="9"/>
      <c r="B78" s="11"/>
      <c r="C78" s="27" t="s">
        <v>27</v>
      </c>
      <c r="D78" s="27">
        <v>10</v>
      </c>
      <c r="E78" s="27">
        <v>36</v>
      </c>
      <c r="F78" s="27"/>
      <c r="G78" s="27"/>
      <c r="H78" s="27"/>
      <c r="I78" s="27"/>
      <c r="J78" s="27"/>
      <c r="K78" s="27">
        <f>E78</f>
        <v>36</v>
      </c>
      <c r="L78" s="13"/>
      <c r="N78" s="6"/>
    </row>
    <row r="79" spans="1:14" ht="31.5" customHeight="1" x14ac:dyDescent="0.2">
      <c r="A79" s="9"/>
      <c r="B79" s="11"/>
      <c r="C79" s="27" t="s">
        <v>38</v>
      </c>
      <c r="D79" s="27">
        <v>15</v>
      </c>
      <c r="E79" s="27">
        <v>36</v>
      </c>
      <c r="F79" s="27"/>
      <c r="G79" s="27"/>
      <c r="H79" s="27"/>
      <c r="I79" s="27"/>
      <c r="J79" s="27"/>
      <c r="K79" s="27">
        <v>36</v>
      </c>
      <c r="L79" s="13"/>
      <c r="N79" s="6"/>
    </row>
    <row r="80" spans="1:14" ht="31.5" customHeight="1" x14ac:dyDescent="0.2">
      <c r="A80" s="9"/>
      <c r="B80" s="30" t="s">
        <v>94</v>
      </c>
      <c r="C80" s="27" t="s">
        <v>59</v>
      </c>
      <c r="D80" s="27">
        <v>10</v>
      </c>
      <c r="E80" s="27">
        <v>8</v>
      </c>
      <c r="F80" s="27"/>
      <c r="G80" s="27"/>
      <c r="H80" s="27"/>
      <c r="I80" s="27"/>
      <c r="J80" s="27"/>
      <c r="K80" s="27">
        <f>E80</f>
        <v>8</v>
      </c>
      <c r="L80" s="13"/>
      <c r="N80" s="6"/>
    </row>
    <row r="81" spans="1:17" ht="31.5" customHeight="1" x14ac:dyDescent="0.2">
      <c r="A81" s="9"/>
      <c r="B81" s="30" t="s">
        <v>95</v>
      </c>
      <c r="C81" s="27" t="s">
        <v>61</v>
      </c>
      <c r="D81" s="17">
        <v>13</v>
      </c>
      <c r="E81" s="17">
        <v>8</v>
      </c>
      <c r="K81" s="17">
        <v>8</v>
      </c>
      <c r="L81" s="13"/>
      <c r="N81" s="6"/>
    </row>
    <row r="82" spans="1:17" ht="31.5" customHeight="1" x14ac:dyDescent="0.2">
      <c r="A82" s="38" t="s">
        <v>96</v>
      </c>
      <c r="B82" s="30" t="s">
        <v>97</v>
      </c>
      <c r="C82" s="27" t="s">
        <v>34</v>
      </c>
      <c r="D82" s="17">
        <v>11</v>
      </c>
      <c r="E82" s="17">
        <v>10</v>
      </c>
      <c r="G82" s="17">
        <f>D82*0.75</f>
        <v>8.25</v>
      </c>
      <c r="K82" s="17">
        <f>E82+F82+G82</f>
        <v>18.25</v>
      </c>
      <c r="L82" s="18">
        <f>K82</f>
        <v>18.25</v>
      </c>
      <c r="M82" s="19">
        <f>0.75*3</f>
        <v>2.25</v>
      </c>
    </row>
    <row r="83" spans="1:17" ht="12.75" customHeight="1" x14ac:dyDescent="0.2">
      <c r="A83" s="10" t="s">
        <v>98</v>
      </c>
      <c r="B83" s="11" t="s">
        <v>99</v>
      </c>
      <c r="C83" s="5" t="s">
        <v>36</v>
      </c>
      <c r="D83" s="5">
        <v>4</v>
      </c>
      <c r="E83" s="5">
        <v>10</v>
      </c>
      <c r="F83" s="5"/>
      <c r="G83" s="5">
        <f>0.75*D83</f>
        <v>3</v>
      </c>
      <c r="H83" s="5"/>
      <c r="I83" s="5"/>
      <c r="J83" s="5"/>
      <c r="K83" s="5">
        <f>G83+E83</f>
        <v>13</v>
      </c>
      <c r="L83" s="13">
        <f>SUM(K83:K90)</f>
        <v>88.5</v>
      </c>
      <c r="M83" s="4"/>
      <c r="N83" s="13">
        <f>SUM(M83:M90)</f>
        <v>90.5</v>
      </c>
    </row>
    <row r="84" spans="1:17" ht="14.25" customHeight="1" x14ac:dyDescent="0.2">
      <c r="A84" s="10"/>
      <c r="B84" s="11"/>
      <c r="C84" s="5"/>
      <c r="D84" s="5"/>
      <c r="E84" s="5"/>
      <c r="F84" s="5"/>
      <c r="G84" s="5"/>
      <c r="H84" s="5"/>
      <c r="I84" s="5"/>
      <c r="J84" s="5"/>
      <c r="K84" s="5"/>
      <c r="L84" s="13">
        <f>SUM(K84:K84)</f>
        <v>0</v>
      </c>
      <c r="M84" s="4"/>
      <c r="N84" s="13"/>
    </row>
    <row r="85" spans="1:17" x14ac:dyDescent="0.2">
      <c r="A85" s="10"/>
      <c r="B85" s="28" t="s">
        <v>100</v>
      </c>
      <c r="C85" s="27" t="s">
        <v>62</v>
      </c>
      <c r="D85" s="27">
        <v>8</v>
      </c>
      <c r="E85" s="27">
        <v>10</v>
      </c>
      <c r="F85" s="27">
        <f>8*2</f>
        <v>16</v>
      </c>
      <c r="G85" s="27">
        <f>0.75*D85</f>
        <v>6</v>
      </c>
      <c r="H85" s="27"/>
      <c r="I85" s="27"/>
      <c r="J85" s="27"/>
      <c r="K85" s="27">
        <f>F85+E85+G85</f>
        <v>32</v>
      </c>
      <c r="L85" s="13"/>
      <c r="M85" s="19">
        <f>5*2</f>
        <v>10</v>
      </c>
      <c r="N85" s="13"/>
    </row>
    <row r="86" spans="1:17" x14ac:dyDescent="0.2">
      <c r="A86" s="10"/>
      <c r="B86" s="28" t="s">
        <v>101</v>
      </c>
      <c r="C86" s="27" t="s">
        <v>38</v>
      </c>
      <c r="D86" s="27">
        <v>15</v>
      </c>
      <c r="E86" s="27">
        <v>8</v>
      </c>
      <c r="F86" s="27"/>
      <c r="G86" s="27"/>
      <c r="H86" s="27"/>
      <c r="I86" s="27"/>
      <c r="J86" s="27"/>
      <c r="K86" s="27">
        <f>E86</f>
        <v>8</v>
      </c>
      <c r="L86" s="13"/>
      <c r="N86" s="13"/>
    </row>
    <row r="87" spans="1:17" x14ac:dyDescent="0.2">
      <c r="A87" s="10"/>
      <c r="B87" s="28" t="s">
        <v>102</v>
      </c>
      <c r="C87" s="27" t="s">
        <v>45</v>
      </c>
      <c r="D87" s="17">
        <v>2</v>
      </c>
      <c r="E87" s="17">
        <v>10</v>
      </c>
      <c r="F87" s="17">
        <f>D87*2</f>
        <v>4</v>
      </c>
      <c r="G87" s="17">
        <f>0.75*D87</f>
        <v>1.5</v>
      </c>
      <c r="K87" s="17">
        <f>F87+E87+G87</f>
        <v>15.5</v>
      </c>
      <c r="L87" s="13"/>
      <c r="N87" s="13"/>
    </row>
    <row r="88" spans="1:17" ht="22.5" customHeight="1" x14ac:dyDescent="0.2">
      <c r="A88" s="10"/>
      <c r="B88" s="11" t="s">
        <v>37</v>
      </c>
      <c r="C88" s="27" t="s">
        <v>61</v>
      </c>
      <c r="D88" s="27">
        <v>13</v>
      </c>
      <c r="E88" s="27">
        <v>18</v>
      </c>
      <c r="F88" s="27"/>
      <c r="G88" s="27"/>
      <c r="H88" s="27"/>
      <c r="I88" s="27"/>
      <c r="J88" s="27"/>
      <c r="K88" s="27">
        <v>18</v>
      </c>
      <c r="L88" s="13">
        <f>K88+K89+K90</f>
        <v>20</v>
      </c>
      <c r="M88" s="19">
        <f>13*1+2*0.75*13</f>
        <v>32.5</v>
      </c>
      <c r="N88" s="13">
        <f>M88+M89+M90</f>
        <v>80.5</v>
      </c>
    </row>
    <row r="89" spans="1:17" ht="22.5" customHeight="1" x14ac:dyDescent="0.2">
      <c r="A89" s="10"/>
      <c r="B89" s="11"/>
      <c r="C89" s="27" t="s">
        <v>59</v>
      </c>
      <c r="D89" s="27">
        <v>10</v>
      </c>
      <c r="E89" s="27"/>
      <c r="F89" s="27"/>
      <c r="G89" s="27"/>
      <c r="H89" s="27"/>
      <c r="I89" s="27"/>
      <c r="J89" s="27"/>
      <c r="K89" s="27"/>
      <c r="L89" s="13"/>
      <c r="M89" s="19">
        <f>D89*1+D89*2*0.75</f>
        <v>25</v>
      </c>
      <c r="N89" s="13"/>
    </row>
    <row r="90" spans="1:17" ht="22.5" customHeight="1" x14ac:dyDescent="0.2">
      <c r="A90" s="10"/>
      <c r="B90" s="30" t="s">
        <v>103</v>
      </c>
      <c r="C90" s="27" t="s">
        <v>24</v>
      </c>
      <c r="D90" s="27">
        <v>23</v>
      </c>
      <c r="E90" s="27"/>
      <c r="F90" s="27"/>
      <c r="G90" s="27"/>
      <c r="H90" s="27">
        <v>2</v>
      </c>
      <c r="I90" s="27"/>
      <c r="J90" s="27"/>
      <c r="K90" s="27">
        <v>2</v>
      </c>
      <c r="L90" s="13"/>
      <c r="M90" s="19">
        <f>D90*1</f>
        <v>23</v>
      </c>
      <c r="N90" s="13"/>
      <c r="P90" s="40"/>
    </row>
    <row r="91" spans="1:17" ht="24" customHeight="1" x14ac:dyDescent="0.2">
      <c r="A91" s="10" t="s">
        <v>104</v>
      </c>
      <c r="B91" s="30" t="s">
        <v>105</v>
      </c>
      <c r="C91" s="27" t="s">
        <v>16</v>
      </c>
      <c r="D91" s="27">
        <v>23</v>
      </c>
      <c r="E91" s="27">
        <v>8</v>
      </c>
      <c r="F91" s="27"/>
      <c r="G91" s="27"/>
      <c r="H91" s="27"/>
      <c r="I91" s="27"/>
      <c r="J91" s="27"/>
      <c r="K91" s="27">
        <f>E91</f>
        <v>8</v>
      </c>
      <c r="L91" s="13">
        <f>SUM(K91:K99)</f>
        <v>133.5</v>
      </c>
      <c r="N91" s="13">
        <f>SUM(M91:M99)</f>
        <v>58.5</v>
      </c>
      <c r="O91" s="40"/>
      <c r="P91" s="40"/>
      <c r="Q91" s="40"/>
    </row>
    <row r="92" spans="1:17" ht="38.25" x14ac:dyDescent="0.2">
      <c r="A92" s="10"/>
      <c r="B92" s="30" t="s">
        <v>106</v>
      </c>
      <c r="C92" s="27" t="s">
        <v>19</v>
      </c>
      <c r="D92" s="27">
        <v>10</v>
      </c>
      <c r="E92" s="27">
        <v>8</v>
      </c>
      <c r="F92" s="27"/>
      <c r="G92" s="27"/>
      <c r="H92" s="27"/>
      <c r="I92" s="27"/>
      <c r="J92" s="27"/>
      <c r="K92" s="27">
        <f>E92</f>
        <v>8</v>
      </c>
      <c r="L92" s="13"/>
      <c r="N92" s="13"/>
    </row>
    <row r="93" spans="1:17" ht="12.75" customHeight="1" x14ac:dyDescent="0.2">
      <c r="A93" s="10"/>
      <c r="B93" s="11" t="s">
        <v>107</v>
      </c>
      <c r="C93" s="27" t="s">
        <v>24</v>
      </c>
      <c r="D93" s="27">
        <v>23</v>
      </c>
      <c r="E93" s="27">
        <v>11</v>
      </c>
      <c r="F93" s="27"/>
      <c r="G93" s="27"/>
      <c r="H93" s="27"/>
      <c r="I93" s="27"/>
      <c r="J93" s="27"/>
      <c r="K93" s="27">
        <v>11</v>
      </c>
      <c r="L93" s="13"/>
      <c r="M93" s="19">
        <f>2*D93*0.75</f>
        <v>34.5</v>
      </c>
      <c r="N93" s="13"/>
    </row>
    <row r="94" spans="1:17" x14ac:dyDescent="0.2">
      <c r="A94" s="10"/>
      <c r="B94" s="11"/>
      <c r="C94" s="27" t="s">
        <v>19</v>
      </c>
      <c r="D94" s="27">
        <v>10</v>
      </c>
      <c r="E94" s="27">
        <v>18</v>
      </c>
      <c r="F94" s="27"/>
      <c r="G94" s="27"/>
      <c r="H94" s="27"/>
      <c r="I94" s="27"/>
      <c r="J94" s="27"/>
      <c r="K94" s="27">
        <f>E94+G94</f>
        <v>18</v>
      </c>
      <c r="L94" s="13"/>
      <c r="M94" s="27">
        <f>D94*0.75*2</f>
        <v>15</v>
      </c>
      <c r="N94" s="13"/>
    </row>
    <row r="95" spans="1:17" x14ac:dyDescent="0.2">
      <c r="A95" s="10"/>
      <c r="B95" s="11"/>
      <c r="C95" s="27" t="s">
        <v>38</v>
      </c>
      <c r="D95" s="27">
        <v>15</v>
      </c>
      <c r="E95" s="27">
        <v>21</v>
      </c>
      <c r="F95" s="27"/>
      <c r="G95" s="27">
        <f>D95*0.5</f>
        <v>7.5</v>
      </c>
      <c r="H95" s="27"/>
      <c r="I95" s="27"/>
      <c r="J95" s="27"/>
      <c r="K95" s="27">
        <f>G95+E95</f>
        <v>28.5</v>
      </c>
      <c r="L95" s="13"/>
      <c r="M95" s="27">
        <f>5*0.75</f>
        <v>3.75</v>
      </c>
      <c r="N95" s="13"/>
    </row>
    <row r="96" spans="1:17" x14ac:dyDescent="0.2">
      <c r="A96" s="10"/>
      <c r="B96" s="11"/>
      <c r="C96" s="27" t="s">
        <v>29</v>
      </c>
      <c r="D96" s="27">
        <v>4</v>
      </c>
      <c r="E96" s="27">
        <v>7</v>
      </c>
      <c r="F96" s="27"/>
      <c r="G96" s="27"/>
      <c r="H96" s="27"/>
      <c r="I96" s="27"/>
      <c r="J96" s="27"/>
      <c r="K96" s="27">
        <f>E96</f>
        <v>7</v>
      </c>
      <c r="L96" s="13"/>
      <c r="M96" s="27"/>
      <c r="N96" s="13"/>
    </row>
    <row r="97" spans="1:14" x14ac:dyDescent="0.2">
      <c r="A97" s="10"/>
      <c r="B97" s="11"/>
      <c r="C97" s="27" t="s">
        <v>18</v>
      </c>
      <c r="D97" s="27">
        <v>4</v>
      </c>
      <c r="E97" s="27">
        <f>14+3</f>
        <v>17</v>
      </c>
      <c r="F97" s="27"/>
      <c r="G97" s="27">
        <f>D97*0.75</f>
        <v>3</v>
      </c>
      <c r="H97" s="27"/>
      <c r="I97" s="27"/>
      <c r="J97" s="27"/>
      <c r="K97" s="27">
        <f>G97+E97</f>
        <v>20</v>
      </c>
      <c r="L97" s="13"/>
      <c r="M97" s="19">
        <f>3*0.75</f>
        <v>2.25</v>
      </c>
      <c r="N97" s="13"/>
    </row>
    <row r="98" spans="1:14" ht="12.75" customHeight="1" x14ac:dyDescent="0.2">
      <c r="A98" s="10"/>
      <c r="B98" s="11" t="s">
        <v>108</v>
      </c>
      <c r="C98" s="27" t="s">
        <v>18</v>
      </c>
      <c r="D98" s="27">
        <v>8</v>
      </c>
      <c r="E98" s="27">
        <v>10</v>
      </c>
      <c r="F98" s="27"/>
      <c r="G98" s="27">
        <f>D98*0.75</f>
        <v>6</v>
      </c>
      <c r="H98" s="27"/>
      <c r="I98" s="27"/>
      <c r="J98" s="27"/>
      <c r="K98" s="27">
        <f>E98+G98</f>
        <v>16</v>
      </c>
      <c r="L98" s="13"/>
      <c r="M98" s="19">
        <f>0.75*3</f>
        <v>2.25</v>
      </c>
      <c r="N98" s="13">
        <f>M98</f>
        <v>2.25</v>
      </c>
    </row>
    <row r="99" spans="1:14" x14ac:dyDescent="0.2">
      <c r="A99" s="10"/>
      <c r="B99" s="11"/>
      <c r="C99" s="27" t="s">
        <v>29</v>
      </c>
      <c r="D99" s="27">
        <v>4</v>
      </c>
      <c r="E99" s="27">
        <v>14</v>
      </c>
      <c r="F99" s="27"/>
      <c r="G99" s="27">
        <f>0.75*D99</f>
        <v>3</v>
      </c>
      <c r="H99" s="27"/>
      <c r="I99" s="27"/>
      <c r="J99" s="27"/>
      <c r="K99" s="27">
        <f>E99+G99</f>
        <v>17</v>
      </c>
      <c r="L99" s="13"/>
      <c r="M99" s="19">
        <v>0.75</v>
      </c>
      <c r="N99" s="13"/>
    </row>
    <row r="100" spans="1:14" ht="24.75" customHeight="1" x14ac:dyDescent="0.2">
      <c r="A100" s="10" t="s">
        <v>109</v>
      </c>
      <c r="B100" s="30" t="s">
        <v>110</v>
      </c>
      <c r="C100" s="27" t="s">
        <v>61</v>
      </c>
      <c r="D100" s="27">
        <v>13</v>
      </c>
      <c r="E100" s="27">
        <v>10</v>
      </c>
      <c r="F100" s="27"/>
      <c r="G100" s="27"/>
      <c r="H100" s="27"/>
      <c r="I100" s="27"/>
      <c r="J100" s="27"/>
      <c r="K100" s="27">
        <v>10</v>
      </c>
      <c r="M100" s="19">
        <f>D100*1+D100*0.75</f>
        <v>22.75</v>
      </c>
    </row>
    <row r="101" spans="1:14" ht="24.75" customHeight="1" x14ac:dyDescent="0.2">
      <c r="A101" s="10"/>
      <c r="B101" s="30" t="s">
        <v>111</v>
      </c>
      <c r="C101" s="27" t="s">
        <v>59</v>
      </c>
      <c r="D101" s="17">
        <v>10</v>
      </c>
      <c r="E101" s="17">
        <v>10</v>
      </c>
      <c r="K101" s="17">
        <v>10</v>
      </c>
      <c r="M101" s="19">
        <f>1*D101+0.75*D101</f>
        <v>17.5</v>
      </c>
    </row>
    <row r="102" spans="1:14" ht="27.75" customHeight="1" x14ac:dyDescent="0.2">
      <c r="A102" s="3" t="s">
        <v>112</v>
      </c>
      <c r="B102" s="2" t="s">
        <v>100</v>
      </c>
      <c r="C102" s="27" t="s">
        <v>61</v>
      </c>
      <c r="D102" s="27">
        <v>13</v>
      </c>
      <c r="E102" s="27">
        <v>8</v>
      </c>
      <c r="F102" s="27"/>
      <c r="G102" s="27"/>
      <c r="H102" s="27"/>
      <c r="I102" s="27"/>
      <c r="J102" s="27"/>
      <c r="K102" s="27">
        <v>8</v>
      </c>
      <c r="L102" s="1">
        <f>K102+K105</f>
        <v>16</v>
      </c>
      <c r="M102" s="19">
        <f>2*D102+D102*0.75</f>
        <v>35.75</v>
      </c>
      <c r="N102" s="1">
        <f>M102+M105</f>
        <v>63.25</v>
      </c>
    </row>
    <row r="103" spans="1:14" ht="27.75" customHeight="1" x14ac:dyDescent="0.2">
      <c r="A103" s="3"/>
      <c r="B103" s="2"/>
      <c r="C103" s="27" t="s">
        <v>34</v>
      </c>
      <c r="D103" s="27">
        <v>11</v>
      </c>
      <c r="E103" s="27">
        <v>8</v>
      </c>
      <c r="F103" s="27">
        <f>2*D103</f>
        <v>22</v>
      </c>
      <c r="G103" s="27"/>
      <c r="H103" s="27"/>
      <c r="I103" s="27"/>
      <c r="J103" s="27"/>
      <c r="K103" s="27">
        <f>F103+E103</f>
        <v>30</v>
      </c>
      <c r="L103" s="1"/>
      <c r="N103" s="1"/>
    </row>
    <row r="104" spans="1:14" ht="27.75" customHeight="1" x14ac:dyDescent="0.2">
      <c r="A104" s="3"/>
      <c r="B104" s="2" t="s">
        <v>102</v>
      </c>
      <c r="C104" s="27" t="s">
        <v>36</v>
      </c>
      <c r="D104" s="27">
        <v>4</v>
      </c>
      <c r="E104" s="27">
        <v>8</v>
      </c>
      <c r="F104" s="27">
        <f>2*D104</f>
        <v>8</v>
      </c>
      <c r="G104" s="27"/>
      <c r="H104" s="27"/>
      <c r="I104" s="27"/>
      <c r="J104" s="27"/>
      <c r="K104" s="27"/>
      <c r="L104" s="1"/>
      <c r="N104" s="1"/>
    </row>
    <row r="105" spans="1:14" ht="12.75" customHeight="1" x14ac:dyDescent="0.2">
      <c r="A105" s="3"/>
      <c r="B105" s="2"/>
      <c r="C105" s="27" t="s">
        <v>59</v>
      </c>
      <c r="D105" s="17">
        <v>10</v>
      </c>
      <c r="E105" s="17">
        <v>8</v>
      </c>
      <c r="K105" s="17">
        <v>8</v>
      </c>
      <c r="L105" s="1"/>
      <c r="M105" s="42">
        <f>2*D105+D105*0.75</f>
        <v>27.5</v>
      </c>
      <c r="N105" s="1"/>
    </row>
    <row r="106" spans="1:14" ht="37.5" customHeight="1" x14ac:dyDescent="0.2">
      <c r="A106" s="43" t="s">
        <v>113</v>
      </c>
      <c r="B106" s="36" t="s">
        <v>114</v>
      </c>
      <c r="C106" s="33" t="s">
        <v>38</v>
      </c>
      <c r="D106" s="34">
        <v>15</v>
      </c>
      <c r="E106" s="34">
        <v>18</v>
      </c>
      <c r="F106" s="34">
        <f>2*D106</f>
        <v>30</v>
      </c>
      <c r="G106" s="34">
        <f>0.75*D106</f>
        <v>11.25</v>
      </c>
      <c r="H106" s="34"/>
      <c r="I106" s="34"/>
      <c r="J106" s="34"/>
      <c r="K106" s="34">
        <f>G106+F106+E106</f>
        <v>59.25</v>
      </c>
      <c r="L106" s="41">
        <f>K106</f>
        <v>59.25</v>
      </c>
      <c r="M106" s="35">
        <f>3*2+3*0.75</f>
        <v>8.25</v>
      </c>
      <c r="N106" s="41">
        <f>M106</f>
        <v>8.25</v>
      </c>
    </row>
    <row r="107" spans="1:14" ht="43.5" customHeight="1" x14ac:dyDescent="0.2">
      <c r="A107" s="44" t="s">
        <v>115</v>
      </c>
      <c r="B107" s="36" t="s">
        <v>114</v>
      </c>
      <c r="C107" s="33" t="s">
        <v>27</v>
      </c>
      <c r="D107" s="34">
        <v>10</v>
      </c>
      <c r="E107" s="34">
        <v>16</v>
      </c>
      <c r="F107" s="34"/>
      <c r="G107" s="34">
        <f>0.75*D107</f>
        <v>7.5</v>
      </c>
      <c r="H107" s="34"/>
      <c r="I107" s="34"/>
      <c r="J107" s="34"/>
      <c r="K107" s="34">
        <f>G107+E107</f>
        <v>23.5</v>
      </c>
      <c r="N107" s="35">
        <v>0.75</v>
      </c>
    </row>
    <row r="108" spans="1:14" ht="12.75" customHeight="1" x14ac:dyDescent="0.2">
      <c r="A108" s="10" t="s">
        <v>116</v>
      </c>
      <c r="B108" s="28" t="s">
        <v>117</v>
      </c>
      <c r="C108" s="27" t="s">
        <v>19</v>
      </c>
      <c r="D108" s="27">
        <v>10</v>
      </c>
      <c r="E108" s="27">
        <v>28</v>
      </c>
      <c r="F108" s="27"/>
      <c r="G108" s="27"/>
      <c r="H108" s="27"/>
      <c r="I108" s="27"/>
      <c r="J108" s="27"/>
      <c r="K108" s="27">
        <f>E108+G108</f>
        <v>28</v>
      </c>
      <c r="L108" s="13">
        <f>SUM(K108:K118)</f>
        <v>225</v>
      </c>
      <c r="M108" s="19">
        <f>0.75*D108</f>
        <v>7.5</v>
      </c>
      <c r="N108" s="13">
        <f>SUM(M108:M118)</f>
        <v>70.25</v>
      </c>
    </row>
    <row r="109" spans="1:14" ht="12.75" customHeight="1" x14ac:dyDescent="0.2">
      <c r="A109" s="10"/>
      <c r="B109" s="11" t="s">
        <v>118</v>
      </c>
      <c r="C109" s="27" t="s">
        <v>18</v>
      </c>
      <c r="D109" s="17">
        <v>8</v>
      </c>
      <c r="E109" s="17">
        <v>20</v>
      </c>
      <c r="G109" s="17">
        <f>0.75*D109*2</f>
        <v>12</v>
      </c>
      <c r="K109" s="17">
        <f>E109+G109</f>
        <v>32</v>
      </c>
      <c r="L109" s="13"/>
      <c r="M109" s="19">
        <f>3*0.75</f>
        <v>2.25</v>
      </c>
      <c r="N109" s="13">
        <f>M109+M111</f>
        <v>9.75</v>
      </c>
    </row>
    <row r="110" spans="1:14" ht="18" customHeight="1" x14ac:dyDescent="0.2">
      <c r="A110" s="10"/>
      <c r="B110" s="11"/>
      <c r="C110" s="27" t="s">
        <v>29</v>
      </c>
      <c r="D110" s="27">
        <v>4</v>
      </c>
      <c r="E110" s="17">
        <v>12</v>
      </c>
      <c r="G110" s="17">
        <f>0.75*D110</f>
        <v>3</v>
      </c>
      <c r="K110" s="17">
        <f>E110+G110</f>
        <v>15</v>
      </c>
      <c r="L110" s="13"/>
      <c r="M110" s="19">
        <v>0.75</v>
      </c>
      <c r="N110" s="13"/>
    </row>
    <row r="111" spans="1:14" ht="33.75" customHeight="1" x14ac:dyDescent="0.2">
      <c r="A111" s="10"/>
      <c r="B111" s="30" t="s">
        <v>119</v>
      </c>
      <c r="C111" s="27" t="s">
        <v>19</v>
      </c>
      <c r="D111" s="27">
        <v>10</v>
      </c>
      <c r="E111" s="17">
        <v>18</v>
      </c>
      <c r="K111" s="17">
        <f>E111</f>
        <v>18</v>
      </c>
      <c r="L111" s="13"/>
      <c r="M111" s="19">
        <f>0.75*D111</f>
        <v>7.5</v>
      </c>
      <c r="N111" s="13"/>
    </row>
    <row r="112" spans="1:14" ht="12.75" customHeight="1" x14ac:dyDescent="0.2">
      <c r="A112" s="10"/>
      <c r="B112" s="8" t="s">
        <v>120</v>
      </c>
      <c r="C112" s="27" t="s">
        <v>18</v>
      </c>
      <c r="D112" s="27">
        <v>4</v>
      </c>
      <c r="E112" s="17">
        <v>18</v>
      </c>
      <c r="G112" s="17">
        <f>0.75*D112</f>
        <v>3</v>
      </c>
      <c r="K112" s="17">
        <f>E112+G112</f>
        <v>21</v>
      </c>
      <c r="L112" s="13"/>
      <c r="M112" s="19">
        <f>3*0.75+11*0.5*2</f>
        <v>13.25</v>
      </c>
      <c r="N112" s="13">
        <f>M112+M114</f>
        <v>28.25</v>
      </c>
    </row>
    <row r="113" spans="1:14" x14ac:dyDescent="0.2">
      <c r="A113" s="10"/>
      <c r="B113" s="8"/>
      <c r="C113" s="27" t="s">
        <v>29</v>
      </c>
      <c r="D113" s="17">
        <v>4</v>
      </c>
      <c r="E113" s="17">
        <v>12</v>
      </c>
      <c r="K113" s="17">
        <f>E113+G113</f>
        <v>12</v>
      </c>
      <c r="L113" s="13"/>
      <c r="N113" s="13"/>
    </row>
    <row r="114" spans="1:14" ht="25.5" x14ac:dyDescent="0.2">
      <c r="A114" s="10"/>
      <c r="B114" s="30" t="s">
        <v>121</v>
      </c>
      <c r="C114" s="27" t="s">
        <v>19</v>
      </c>
      <c r="D114" s="17">
        <v>10</v>
      </c>
      <c r="E114" s="17">
        <v>9</v>
      </c>
      <c r="K114" s="17">
        <f>E114</f>
        <v>9</v>
      </c>
      <c r="L114" s="13"/>
      <c r="M114" s="19">
        <f>2*0.75*D114</f>
        <v>15</v>
      </c>
      <c r="N114" s="13"/>
    </row>
    <row r="115" spans="1:14" ht="25.5" x14ac:dyDescent="0.2">
      <c r="A115" s="10"/>
      <c r="B115" s="30" t="s">
        <v>122</v>
      </c>
      <c r="C115" s="27" t="s">
        <v>29</v>
      </c>
      <c r="D115" s="17">
        <v>4</v>
      </c>
      <c r="E115" s="17">
        <v>8</v>
      </c>
      <c r="K115" s="17">
        <v>8</v>
      </c>
      <c r="L115" s="13"/>
      <c r="N115" s="13"/>
    </row>
    <row r="116" spans="1:14" ht="57" customHeight="1" x14ac:dyDescent="0.2">
      <c r="A116" s="10"/>
      <c r="B116" s="30" t="s">
        <v>123</v>
      </c>
      <c r="C116" s="27" t="s">
        <v>18</v>
      </c>
      <c r="D116" s="17">
        <v>8</v>
      </c>
      <c r="H116" s="17">
        <v>2</v>
      </c>
      <c r="I116" s="17">
        <f>2*D116</f>
        <v>16</v>
      </c>
      <c r="K116" s="17">
        <f>I116+H116</f>
        <v>18</v>
      </c>
      <c r="L116" s="13">
        <f>SUM(K116:K116)</f>
        <v>18</v>
      </c>
      <c r="M116" s="19">
        <f>3*2+3*1</f>
        <v>9</v>
      </c>
      <c r="N116" s="13">
        <f>M116</f>
        <v>9</v>
      </c>
    </row>
    <row r="117" spans="1:14" ht="25.5" x14ac:dyDescent="0.2">
      <c r="A117" s="10"/>
      <c r="B117" s="30" t="s">
        <v>44</v>
      </c>
      <c r="C117" s="27" t="s">
        <v>29</v>
      </c>
      <c r="D117" s="17">
        <v>4</v>
      </c>
      <c r="H117" s="17">
        <v>2</v>
      </c>
      <c r="I117" s="17">
        <f>2*D117</f>
        <v>8</v>
      </c>
      <c r="J117" s="17">
        <f>1*D117</f>
        <v>4</v>
      </c>
      <c r="K117" s="17">
        <f>J117+I117+H117</f>
        <v>14</v>
      </c>
      <c r="L117" s="13">
        <f>SUM(K117:K117)</f>
        <v>14</v>
      </c>
      <c r="M117" s="19">
        <f>2+1</f>
        <v>3</v>
      </c>
      <c r="N117" s="13"/>
    </row>
    <row r="118" spans="1:14" x14ac:dyDescent="0.2">
      <c r="A118" s="10"/>
      <c r="B118" s="28" t="s">
        <v>46</v>
      </c>
      <c r="C118" s="27" t="s">
        <v>29</v>
      </c>
      <c r="D118" s="27">
        <v>4</v>
      </c>
      <c r="E118" s="27"/>
      <c r="F118" s="27">
        <f>12*D118</f>
        <v>48</v>
      </c>
      <c r="G118" s="27"/>
      <c r="H118" s="27">
        <v>2</v>
      </c>
      <c r="I118" s="27"/>
      <c r="J118" s="27"/>
      <c r="K118" s="27">
        <f>H118+F118</f>
        <v>50</v>
      </c>
      <c r="L118" s="13">
        <f>SUM(K118:K118)</f>
        <v>50</v>
      </c>
      <c r="M118" s="19">
        <v>12</v>
      </c>
      <c r="N118" s="13"/>
    </row>
    <row r="119" spans="1:14" ht="12.75" customHeight="1" x14ac:dyDescent="0.2">
      <c r="A119" s="10" t="s">
        <v>124</v>
      </c>
      <c r="B119" s="11" t="s">
        <v>125</v>
      </c>
      <c r="C119" s="27" t="s">
        <v>18</v>
      </c>
      <c r="D119" s="17">
        <v>8</v>
      </c>
      <c r="E119" s="17">
        <v>18</v>
      </c>
      <c r="G119" s="17">
        <f>0.75*D119</f>
        <v>6</v>
      </c>
      <c r="K119" s="17">
        <f>E119+G119</f>
        <v>24</v>
      </c>
      <c r="L119" s="13">
        <f>SUM(K119:K128)</f>
        <v>198</v>
      </c>
      <c r="M119" s="19">
        <f>3*0.75</f>
        <v>2.25</v>
      </c>
      <c r="N119" s="13">
        <f>SUM(M119:M128)</f>
        <v>60.25</v>
      </c>
    </row>
    <row r="120" spans="1:14" x14ac:dyDescent="0.2">
      <c r="A120" s="10"/>
      <c r="B120" s="11"/>
      <c r="C120" s="27" t="s">
        <v>29</v>
      </c>
      <c r="D120" s="17">
        <v>4</v>
      </c>
      <c r="E120" s="17">
        <v>14</v>
      </c>
      <c r="G120" s="17">
        <f>0.75*D120</f>
        <v>3</v>
      </c>
      <c r="K120" s="17">
        <f>E120+G120</f>
        <v>17</v>
      </c>
      <c r="L120" s="13"/>
      <c r="M120" s="19">
        <v>0.75</v>
      </c>
      <c r="N120" s="13"/>
    </row>
    <row r="121" spans="1:14" ht="48" customHeight="1" x14ac:dyDescent="0.2">
      <c r="A121" s="10"/>
      <c r="B121" s="30" t="s">
        <v>126</v>
      </c>
      <c r="C121" s="27" t="s">
        <v>19</v>
      </c>
      <c r="D121" s="17">
        <v>10</v>
      </c>
      <c r="E121" s="17">
        <v>18</v>
      </c>
      <c r="K121" s="17">
        <f>E121</f>
        <v>18</v>
      </c>
      <c r="L121" s="13"/>
      <c r="M121" s="19">
        <f>0.75*D121</f>
        <v>7.5</v>
      </c>
      <c r="N121" s="13"/>
    </row>
    <row r="122" spans="1:14" ht="37.5" customHeight="1" x14ac:dyDescent="0.2">
      <c r="A122" s="10"/>
      <c r="B122" s="30" t="s">
        <v>127</v>
      </c>
      <c r="C122" s="27" t="s">
        <v>19</v>
      </c>
      <c r="D122" s="17">
        <v>10</v>
      </c>
      <c r="E122" s="17">
        <v>36</v>
      </c>
      <c r="K122" s="17">
        <f>E122</f>
        <v>36</v>
      </c>
      <c r="L122" s="13"/>
      <c r="N122" s="13"/>
    </row>
    <row r="123" spans="1:14" x14ac:dyDescent="0.2">
      <c r="A123" s="10"/>
      <c r="B123" s="30" t="s">
        <v>128</v>
      </c>
      <c r="C123" s="27" t="s">
        <v>19</v>
      </c>
      <c r="D123" s="17">
        <v>10</v>
      </c>
      <c r="H123" s="17">
        <v>2</v>
      </c>
      <c r="K123" s="17">
        <f>H123</f>
        <v>2</v>
      </c>
      <c r="L123" s="13"/>
      <c r="M123" s="19">
        <f>1*D123</f>
        <v>10</v>
      </c>
      <c r="N123" s="13"/>
    </row>
    <row r="124" spans="1:14" ht="60.75" customHeight="1" x14ac:dyDescent="0.2">
      <c r="A124" s="10"/>
      <c r="B124" s="30" t="s">
        <v>52</v>
      </c>
      <c r="C124" s="27" t="s">
        <v>19</v>
      </c>
      <c r="D124" s="17">
        <v>10</v>
      </c>
      <c r="H124" s="17">
        <v>2</v>
      </c>
      <c r="K124" s="17">
        <f>H124</f>
        <v>2</v>
      </c>
      <c r="L124" s="13"/>
      <c r="M124" s="19">
        <f>2*D124+1*D124</f>
        <v>30</v>
      </c>
      <c r="N124" s="13"/>
    </row>
    <row r="125" spans="1:14" ht="42.75" customHeight="1" x14ac:dyDescent="0.2">
      <c r="A125" s="10"/>
      <c r="B125" s="30" t="s">
        <v>129</v>
      </c>
      <c r="C125" s="27" t="s">
        <v>19</v>
      </c>
      <c r="D125" s="17">
        <v>10</v>
      </c>
      <c r="E125" s="17">
        <v>28</v>
      </c>
      <c r="K125" s="17">
        <f>E125</f>
        <v>28</v>
      </c>
      <c r="L125" s="13"/>
      <c r="M125" s="19">
        <f>0.75*D125</f>
        <v>7.5</v>
      </c>
      <c r="N125" s="13"/>
    </row>
    <row r="126" spans="1:14" ht="56.25" customHeight="1" x14ac:dyDescent="0.2">
      <c r="A126" s="10"/>
      <c r="B126" s="30" t="s">
        <v>130</v>
      </c>
      <c r="C126" s="27" t="s">
        <v>19</v>
      </c>
      <c r="D126" s="17">
        <v>10</v>
      </c>
      <c r="E126" s="17">
        <v>36</v>
      </c>
      <c r="K126" s="17">
        <f>E126</f>
        <v>36</v>
      </c>
      <c r="L126" s="13"/>
      <c r="N126" s="13"/>
    </row>
    <row r="127" spans="1:14" ht="12.75" customHeight="1" x14ac:dyDescent="0.2">
      <c r="A127" s="10"/>
      <c r="B127" s="11" t="s">
        <v>131</v>
      </c>
      <c r="C127" s="27" t="s">
        <v>18</v>
      </c>
      <c r="D127" s="17">
        <v>8</v>
      </c>
      <c r="E127" s="17">
        <v>12</v>
      </c>
      <c r="G127" s="17">
        <f>0.75*D127</f>
        <v>6</v>
      </c>
      <c r="K127" s="17">
        <f>E127+G127</f>
        <v>18</v>
      </c>
      <c r="L127" s="13"/>
      <c r="M127" s="19">
        <f>3*0.75</f>
        <v>2.25</v>
      </c>
      <c r="N127" s="13"/>
    </row>
    <row r="128" spans="1:14" ht="36.75" customHeight="1" x14ac:dyDescent="0.2">
      <c r="A128" s="10"/>
      <c r="B128" s="11"/>
      <c r="C128" s="27" t="s">
        <v>29</v>
      </c>
      <c r="D128" s="27">
        <v>4</v>
      </c>
      <c r="E128" s="27">
        <v>14</v>
      </c>
      <c r="F128" s="27"/>
      <c r="G128" s="27">
        <f>0.75*D128</f>
        <v>3</v>
      </c>
      <c r="H128" s="27"/>
      <c r="I128" s="27"/>
      <c r="J128" s="27"/>
      <c r="K128" s="27">
        <f>E128+G128</f>
        <v>17</v>
      </c>
      <c r="L128" s="13"/>
      <c r="N128" s="13"/>
    </row>
    <row r="129" spans="1:14" ht="51.75" customHeight="1" x14ac:dyDescent="0.2">
      <c r="A129" s="10" t="s">
        <v>132</v>
      </c>
      <c r="B129" s="30" t="s">
        <v>133</v>
      </c>
      <c r="C129" s="27" t="s">
        <v>29</v>
      </c>
      <c r="D129" s="27">
        <v>4</v>
      </c>
      <c r="E129" s="27">
        <v>10</v>
      </c>
      <c r="F129" s="27"/>
      <c r="G129" s="27"/>
      <c r="H129" s="27"/>
      <c r="I129" s="27"/>
      <c r="J129" s="27"/>
      <c r="K129" s="27">
        <v>10</v>
      </c>
      <c r="L129" s="13">
        <f>K129+K130+K131</f>
        <v>29</v>
      </c>
      <c r="N129" s="13"/>
    </row>
    <row r="130" spans="1:14" ht="25.5" x14ac:dyDescent="0.2">
      <c r="A130" s="10"/>
      <c r="B130" s="30" t="s">
        <v>134</v>
      </c>
      <c r="C130" s="27" t="s">
        <v>29</v>
      </c>
      <c r="D130" s="27">
        <v>8</v>
      </c>
      <c r="E130" s="27">
        <v>8</v>
      </c>
      <c r="F130" s="27"/>
      <c r="G130" s="27"/>
      <c r="H130" s="27"/>
      <c r="I130" s="27"/>
      <c r="J130" s="27"/>
      <c r="K130" s="27">
        <v>8</v>
      </c>
      <c r="L130" s="13"/>
      <c r="N130" s="13"/>
    </row>
    <row r="131" spans="1:14" ht="25.5" x14ac:dyDescent="0.2">
      <c r="A131" s="10"/>
      <c r="B131" s="30" t="s">
        <v>135</v>
      </c>
      <c r="C131" s="27" t="s">
        <v>29</v>
      </c>
      <c r="D131" s="27">
        <v>4</v>
      </c>
      <c r="E131" s="27">
        <v>8</v>
      </c>
      <c r="F131" s="27"/>
      <c r="G131" s="27">
        <f>0.75*D131</f>
        <v>3</v>
      </c>
      <c r="H131" s="27"/>
      <c r="I131" s="27"/>
      <c r="J131" s="27"/>
      <c r="K131" s="27">
        <f>E131+G131</f>
        <v>11</v>
      </c>
      <c r="L131" s="13"/>
      <c r="N131" s="13"/>
    </row>
    <row r="132" spans="1:14" ht="35.25" customHeight="1" x14ac:dyDescent="0.2">
      <c r="A132" s="10" t="s">
        <v>136</v>
      </c>
      <c r="B132" s="30" t="s">
        <v>137</v>
      </c>
      <c r="C132" s="27" t="s">
        <v>18</v>
      </c>
      <c r="D132" s="27">
        <v>4</v>
      </c>
      <c r="E132" s="27">
        <v>8</v>
      </c>
      <c r="F132" s="27"/>
      <c r="G132" s="27"/>
      <c r="H132" s="27"/>
      <c r="I132" s="27"/>
      <c r="J132" s="27"/>
      <c r="K132" s="27">
        <v>8</v>
      </c>
      <c r="L132" s="13">
        <f>K132+K133</f>
        <v>16</v>
      </c>
      <c r="N132" s="13"/>
    </row>
    <row r="133" spans="1:14" ht="25.5" x14ac:dyDescent="0.2">
      <c r="A133" s="10"/>
      <c r="B133" s="30" t="s">
        <v>138</v>
      </c>
      <c r="C133" s="27" t="s">
        <v>18</v>
      </c>
      <c r="D133" s="27">
        <v>4</v>
      </c>
      <c r="E133" s="27">
        <v>8</v>
      </c>
      <c r="F133" s="27"/>
      <c r="G133" s="27"/>
      <c r="H133" s="27"/>
      <c r="I133" s="27"/>
      <c r="J133" s="27"/>
      <c r="K133" s="27">
        <v>8</v>
      </c>
      <c r="L133" s="13"/>
      <c r="N133" s="13"/>
    </row>
  </sheetData>
  <mergeCells count="93">
    <mergeCell ref="A129:A131"/>
    <mergeCell ref="L129:L131"/>
    <mergeCell ref="N129:N131"/>
    <mergeCell ref="A132:A133"/>
    <mergeCell ref="L132:L133"/>
    <mergeCell ref="N132:N133"/>
    <mergeCell ref="A119:A128"/>
    <mergeCell ref="B119:B120"/>
    <mergeCell ref="L119:L128"/>
    <mergeCell ref="N119:N128"/>
    <mergeCell ref="B127:B128"/>
    <mergeCell ref="A108:A118"/>
    <mergeCell ref="L108:L118"/>
    <mergeCell ref="N108:N118"/>
    <mergeCell ref="B109:B110"/>
    <mergeCell ref="B112:B113"/>
    <mergeCell ref="A100:A101"/>
    <mergeCell ref="A102:A105"/>
    <mergeCell ref="B102:B103"/>
    <mergeCell ref="L102:L105"/>
    <mergeCell ref="N102:N105"/>
    <mergeCell ref="B104:B105"/>
    <mergeCell ref="A91:A99"/>
    <mergeCell ref="L91:L99"/>
    <mergeCell ref="N91:N99"/>
    <mergeCell ref="B93:B97"/>
    <mergeCell ref="B98:B99"/>
    <mergeCell ref="K83:K84"/>
    <mergeCell ref="L83:L90"/>
    <mergeCell ref="M83:M84"/>
    <mergeCell ref="N83:N90"/>
    <mergeCell ref="B88:B89"/>
    <mergeCell ref="F83:F84"/>
    <mergeCell ref="G83:G84"/>
    <mergeCell ref="H83:H84"/>
    <mergeCell ref="I83:I84"/>
    <mergeCell ref="J83:J84"/>
    <mergeCell ref="A83:A90"/>
    <mergeCell ref="B83:B84"/>
    <mergeCell ref="C83:C84"/>
    <mergeCell ref="D83:D84"/>
    <mergeCell ref="E83:E84"/>
    <mergeCell ref="A74:A81"/>
    <mergeCell ref="B74:B76"/>
    <mergeCell ref="L74:L81"/>
    <mergeCell ref="N74:N81"/>
    <mergeCell ref="B77:B79"/>
    <mergeCell ref="A68:A70"/>
    <mergeCell ref="B68:B69"/>
    <mergeCell ref="L68:L70"/>
    <mergeCell ref="N68:N70"/>
    <mergeCell ref="A72:A73"/>
    <mergeCell ref="L72:L73"/>
    <mergeCell ref="N72:N73"/>
    <mergeCell ref="A55:A59"/>
    <mergeCell ref="L55:L59"/>
    <mergeCell ref="N55:N59"/>
    <mergeCell ref="A60:A67"/>
    <mergeCell ref="B60:B61"/>
    <mergeCell ref="L60:L67"/>
    <mergeCell ref="N60:N67"/>
    <mergeCell ref="B62:B63"/>
    <mergeCell ref="B64:B65"/>
    <mergeCell ref="A43:A54"/>
    <mergeCell ref="L43:L54"/>
    <mergeCell ref="N43:N54"/>
    <mergeCell ref="B48:B50"/>
    <mergeCell ref="B51:B53"/>
    <mergeCell ref="A25:A31"/>
    <mergeCell ref="L25:L31"/>
    <mergeCell ref="N25:N31"/>
    <mergeCell ref="B26:B27"/>
    <mergeCell ref="A32:A42"/>
    <mergeCell ref="B32:B33"/>
    <mergeCell ref="L32:L42"/>
    <mergeCell ref="N32:N42"/>
    <mergeCell ref="B34:B35"/>
    <mergeCell ref="B38:B39"/>
    <mergeCell ref="B40:B41"/>
    <mergeCell ref="A8:A11"/>
    <mergeCell ref="L8:L11"/>
    <mergeCell ref="N8:N11"/>
    <mergeCell ref="B9:B10"/>
    <mergeCell ref="A12:A24"/>
    <mergeCell ref="L12:L24"/>
    <mergeCell ref="N12:N24"/>
    <mergeCell ref="A2:A4"/>
    <mergeCell ref="L2:L4"/>
    <mergeCell ref="N2:N4"/>
    <mergeCell ref="A5:A6"/>
    <mergeCell ref="B5:B6"/>
    <mergeCell ref="L5:L6"/>
    <mergeCell ref="N5:N6"/>
  </mergeCells>
  <pageMargins left="0.22430555555555601" right="0.14652777777777801" top="0.249305555555556" bottom="0.26250000000000001" header="0.511811023622047" footer="0.511811023622047"/>
  <pageSetup paperSize="9" fitToHeight="5" orientation="portrait" useFirstPageNumber="1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J49"/>
  <sheetViews>
    <sheetView tabSelected="1" zoomScaleNormal="100" workbookViewId="0">
      <selection activeCell="A2" sqref="A2"/>
    </sheetView>
  </sheetViews>
  <sheetFormatPr defaultColWidth="9.140625" defaultRowHeight="15" x14ac:dyDescent="0.25"/>
  <cols>
    <col min="1" max="1" width="9.140625" style="45"/>
    <col min="2" max="2" width="22.7109375" style="46" customWidth="1"/>
    <col min="3" max="3" width="13.7109375" style="47" customWidth="1"/>
    <col min="4" max="4" width="11.7109375" style="47" customWidth="1"/>
    <col min="5" max="5" width="10.85546875" style="47" customWidth="1"/>
    <col min="6" max="6" width="15.140625" style="47" customWidth="1"/>
    <col min="7" max="7" width="15.42578125" style="47" customWidth="1"/>
    <col min="8" max="8" width="12.7109375" style="47" customWidth="1"/>
    <col min="9" max="9" width="18.85546875" style="45" customWidth="1"/>
    <col min="10" max="10" width="21.5703125" style="45" customWidth="1"/>
    <col min="11" max="16384" width="9.140625" style="45"/>
  </cols>
  <sheetData>
    <row r="1" spans="2:10" ht="67.5" customHeight="1" x14ac:dyDescent="0.25">
      <c r="B1" s="57" t="s">
        <v>139</v>
      </c>
      <c r="C1" s="58" t="s">
        <v>140</v>
      </c>
      <c r="D1" s="58"/>
      <c r="E1" s="58"/>
      <c r="F1" s="58" t="s">
        <v>141</v>
      </c>
      <c r="G1" s="58"/>
      <c r="H1" s="58" t="s">
        <v>142</v>
      </c>
      <c r="I1" s="49" t="s">
        <v>143</v>
      </c>
      <c r="J1" s="49" t="s">
        <v>144</v>
      </c>
    </row>
    <row r="2" spans="2:10" ht="120" x14ac:dyDescent="0.25">
      <c r="B2" s="57"/>
      <c r="C2" s="48" t="s">
        <v>145</v>
      </c>
      <c r="D2" s="48" t="s">
        <v>146</v>
      </c>
      <c r="E2" s="48" t="s">
        <v>147</v>
      </c>
      <c r="F2" s="48" t="s">
        <v>148</v>
      </c>
      <c r="G2" s="48" t="s">
        <v>149</v>
      </c>
      <c r="H2" s="58"/>
      <c r="I2" s="50"/>
      <c r="J2" s="51"/>
    </row>
    <row r="3" spans="2:10" x14ac:dyDescent="0.25">
      <c r="B3" s="52" t="s">
        <v>14</v>
      </c>
      <c r="C3" s="53"/>
      <c r="D3" s="53" t="s">
        <v>150</v>
      </c>
      <c r="E3" s="53" t="s">
        <v>150</v>
      </c>
      <c r="F3" s="53" t="s">
        <v>150</v>
      </c>
      <c r="G3" s="53" t="s">
        <v>150</v>
      </c>
      <c r="H3" s="53"/>
      <c r="I3" s="51" t="s">
        <v>150</v>
      </c>
      <c r="J3" s="51" t="s">
        <v>150</v>
      </c>
    </row>
    <row r="4" spans="2:10" x14ac:dyDescent="0.25">
      <c r="B4" s="52" t="s">
        <v>151</v>
      </c>
      <c r="C4" s="53"/>
      <c r="D4" s="53"/>
      <c r="E4" s="53" t="s">
        <v>150</v>
      </c>
      <c r="F4" s="53"/>
      <c r="G4" s="53"/>
      <c r="H4" s="53"/>
      <c r="I4" s="51"/>
      <c r="J4" s="51"/>
    </row>
    <row r="5" spans="2:10" x14ac:dyDescent="0.25">
      <c r="B5" s="52" t="s">
        <v>152</v>
      </c>
      <c r="C5" s="54" t="s">
        <v>150</v>
      </c>
      <c r="D5" s="54" t="s">
        <v>150</v>
      </c>
      <c r="E5" s="54" t="s">
        <v>150</v>
      </c>
      <c r="F5" s="54" t="s">
        <v>150</v>
      </c>
      <c r="G5" s="54" t="s">
        <v>150</v>
      </c>
      <c r="H5" s="54" t="s">
        <v>150</v>
      </c>
      <c r="I5" s="51"/>
      <c r="J5" s="51"/>
    </row>
    <row r="6" spans="2:10" x14ac:dyDescent="0.25">
      <c r="B6" s="55" t="s">
        <v>67</v>
      </c>
      <c r="C6" s="53"/>
      <c r="D6" s="53"/>
      <c r="E6" s="53"/>
      <c r="F6" s="53" t="s">
        <v>150</v>
      </c>
      <c r="G6" s="53" t="s">
        <v>150</v>
      </c>
      <c r="H6" s="53"/>
      <c r="I6" s="51"/>
      <c r="J6" s="51"/>
    </row>
    <row r="7" spans="2:10" x14ac:dyDescent="0.25">
      <c r="B7" s="52" t="s">
        <v>93</v>
      </c>
      <c r="C7" s="54" t="s">
        <v>150</v>
      </c>
      <c r="D7" s="53"/>
      <c r="E7" s="53"/>
      <c r="F7" s="53" t="s">
        <v>150</v>
      </c>
      <c r="G7" s="53" t="s">
        <v>150</v>
      </c>
      <c r="H7" s="53" t="s">
        <v>150</v>
      </c>
      <c r="I7" s="51"/>
      <c r="J7" s="51"/>
    </row>
    <row r="8" spans="2:10" x14ac:dyDescent="0.25">
      <c r="B8" s="52" t="s">
        <v>153</v>
      </c>
      <c r="C8" s="53"/>
      <c r="D8" s="53"/>
      <c r="E8" s="53"/>
      <c r="F8" s="53" t="s">
        <v>150</v>
      </c>
      <c r="G8" s="53" t="s">
        <v>150</v>
      </c>
      <c r="H8" s="53"/>
      <c r="I8" s="51"/>
      <c r="J8" s="51"/>
    </row>
    <row r="9" spans="2:10" x14ac:dyDescent="0.25">
      <c r="B9" s="52" t="s">
        <v>154</v>
      </c>
      <c r="C9" s="54" t="s">
        <v>150</v>
      </c>
      <c r="D9" s="54" t="s">
        <v>150</v>
      </c>
      <c r="E9" s="54" t="s">
        <v>150</v>
      </c>
      <c r="F9" s="54" t="s">
        <v>150</v>
      </c>
      <c r="G9" s="54" t="s">
        <v>150</v>
      </c>
      <c r="H9" s="54" t="s">
        <v>150</v>
      </c>
      <c r="I9" s="51"/>
      <c r="J9" s="51"/>
    </row>
    <row r="10" spans="2:10" x14ac:dyDescent="0.25">
      <c r="B10" s="52" t="s">
        <v>155</v>
      </c>
      <c r="C10" s="53"/>
      <c r="D10" s="53"/>
      <c r="E10" s="53" t="s">
        <v>150</v>
      </c>
      <c r="F10" s="53"/>
      <c r="G10" s="53"/>
      <c r="H10" s="53"/>
      <c r="I10" s="51"/>
      <c r="J10" s="51"/>
    </row>
    <row r="11" spans="2:10" x14ac:dyDescent="0.25">
      <c r="B11" s="52" t="s">
        <v>156</v>
      </c>
      <c r="C11" s="54" t="s">
        <v>150</v>
      </c>
      <c r="D11" s="53"/>
      <c r="E11" s="53"/>
      <c r="F11" s="53"/>
      <c r="G11" s="53"/>
      <c r="H11" s="53"/>
      <c r="I11" s="51"/>
      <c r="J11" s="51"/>
    </row>
    <row r="12" spans="2:10" x14ac:dyDescent="0.25">
      <c r="B12" s="52" t="s">
        <v>157</v>
      </c>
      <c r="C12" s="53"/>
      <c r="D12" s="53" t="s">
        <v>150</v>
      </c>
      <c r="E12" s="53"/>
      <c r="F12" s="53"/>
      <c r="G12" s="53"/>
      <c r="H12" s="53"/>
      <c r="I12" s="51"/>
      <c r="J12" s="51"/>
    </row>
    <row r="13" spans="2:10" x14ac:dyDescent="0.25">
      <c r="B13" s="52" t="s">
        <v>158</v>
      </c>
      <c r="C13" s="54" t="s">
        <v>150</v>
      </c>
      <c r="D13" s="53"/>
      <c r="E13" s="53"/>
      <c r="F13" s="53"/>
      <c r="G13" s="53"/>
      <c r="H13" s="53"/>
      <c r="I13" s="51"/>
      <c r="J13" s="51"/>
    </row>
    <row r="14" spans="2:10" x14ac:dyDescent="0.25">
      <c r="B14" s="52" t="s">
        <v>159</v>
      </c>
      <c r="C14" s="54" t="s">
        <v>150</v>
      </c>
      <c r="D14" s="53"/>
      <c r="E14" s="53"/>
      <c r="F14" s="53"/>
      <c r="G14" s="53"/>
      <c r="H14" s="53"/>
      <c r="I14" s="51"/>
      <c r="J14" s="51"/>
    </row>
    <row r="15" spans="2:10" x14ac:dyDescent="0.25">
      <c r="B15" s="55" t="s">
        <v>104</v>
      </c>
      <c r="C15" s="53"/>
      <c r="D15" s="53"/>
      <c r="E15" s="53"/>
      <c r="F15" s="53" t="s">
        <v>150</v>
      </c>
      <c r="G15" s="53" t="s">
        <v>150</v>
      </c>
      <c r="H15" s="53"/>
      <c r="I15" s="51" t="s">
        <v>150</v>
      </c>
      <c r="J15" s="51" t="s">
        <v>150</v>
      </c>
    </row>
    <row r="16" spans="2:10" x14ac:dyDescent="0.25">
      <c r="B16" s="52" t="s">
        <v>160</v>
      </c>
      <c r="C16" s="54" t="s">
        <v>150</v>
      </c>
      <c r="D16" s="53"/>
      <c r="E16" s="53" t="s">
        <v>150</v>
      </c>
      <c r="F16" s="53"/>
      <c r="G16" s="53"/>
      <c r="H16" s="53"/>
      <c r="I16" s="51"/>
      <c r="J16" s="51"/>
    </row>
    <row r="17" spans="2:10" x14ac:dyDescent="0.25">
      <c r="B17" s="52" t="s">
        <v>161</v>
      </c>
      <c r="C17" s="53"/>
      <c r="D17" s="53"/>
      <c r="E17" s="53" t="s">
        <v>150</v>
      </c>
      <c r="F17" s="53"/>
      <c r="G17" s="53"/>
      <c r="H17" s="53"/>
      <c r="I17" s="51"/>
      <c r="J17" s="51"/>
    </row>
    <row r="18" spans="2:10" x14ac:dyDescent="0.25">
      <c r="B18" s="52" t="s">
        <v>109</v>
      </c>
      <c r="C18" s="53"/>
      <c r="D18" s="53"/>
      <c r="E18" s="53"/>
      <c r="F18" s="53" t="s">
        <v>150</v>
      </c>
      <c r="G18" s="53" t="s">
        <v>150</v>
      </c>
      <c r="H18" s="53"/>
      <c r="I18" s="51" t="s">
        <v>150</v>
      </c>
      <c r="J18" s="51"/>
    </row>
    <row r="19" spans="2:10" x14ac:dyDescent="0.25">
      <c r="B19" s="52" t="s">
        <v>136</v>
      </c>
      <c r="C19" s="54" t="s">
        <v>150</v>
      </c>
      <c r="D19" s="54" t="s">
        <v>150</v>
      </c>
      <c r="E19" s="54" t="s">
        <v>150</v>
      </c>
      <c r="F19" s="54" t="s">
        <v>150</v>
      </c>
      <c r="G19" s="54" t="s">
        <v>150</v>
      </c>
      <c r="H19" s="54" t="s">
        <v>150</v>
      </c>
      <c r="I19" s="51" t="s">
        <v>150</v>
      </c>
      <c r="J19" s="51"/>
    </row>
    <row r="20" spans="2:10" x14ac:dyDescent="0.25">
      <c r="B20" s="52" t="s">
        <v>162</v>
      </c>
      <c r="C20" s="53"/>
      <c r="D20" s="53"/>
      <c r="E20" s="53" t="s">
        <v>150</v>
      </c>
      <c r="F20" s="53"/>
      <c r="G20" s="53"/>
      <c r="H20" s="53"/>
      <c r="I20" s="51"/>
      <c r="J20" s="51"/>
    </row>
    <row r="21" spans="2:10" x14ac:dyDescent="0.25">
      <c r="B21" s="52" t="s">
        <v>163</v>
      </c>
      <c r="C21" s="53"/>
      <c r="D21" s="53"/>
      <c r="E21" s="53" t="s">
        <v>150</v>
      </c>
      <c r="F21" s="53"/>
      <c r="G21" s="53"/>
      <c r="H21" s="53"/>
      <c r="I21" s="51"/>
      <c r="J21" s="51"/>
    </row>
    <row r="22" spans="2:10" x14ac:dyDescent="0.25">
      <c r="B22" s="52" t="s">
        <v>164</v>
      </c>
      <c r="C22" s="53"/>
      <c r="D22" s="53" t="s">
        <v>150</v>
      </c>
      <c r="E22" s="53"/>
      <c r="F22" s="53" t="s">
        <v>150</v>
      </c>
      <c r="G22" s="53" t="s">
        <v>150</v>
      </c>
      <c r="H22" s="53"/>
      <c r="I22" s="51"/>
      <c r="J22" s="51"/>
    </row>
    <row r="23" spans="2:10" ht="15.75" x14ac:dyDescent="0.25">
      <c r="B23" s="56" t="s">
        <v>165</v>
      </c>
      <c r="C23" s="54" t="s">
        <v>150</v>
      </c>
      <c r="D23" s="53"/>
      <c r="E23" s="53" t="s">
        <v>150</v>
      </c>
      <c r="F23" s="53"/>
      <c r="G23" s="53"/>
      <c r="H23" s="53"/>
      <c r="I23" s="51"/>
      <c r="J23" s="51"/>
    </row>
    <row r="24" spans="2:10" x14ac:dyDescent="0.25">
      <c r="B24" s="52" t="s">
        <v>166</v>
      </c>
      <c r="C24" s="53"/>
      <c r="D24" s="53" t="s">
        <v>150</v>
      </c>
      <c r="E24" s="53"/>
      <c r="F24" s="53" t="s">
        <v>150</v>
      </c>
      <c r="G24" s="53" t="s">
        <v>150</v>
      </c>
      <c r="H24" s="53" t="s">
        <v>150</v>
      </c>
      <c r="I24" s="51"/>
      <c r="J24" s="51"/>
    </row>
    <row r="25" spans="2:10" ht="15.75" x14ac:dyDescent="0.25">
      <c r="B25" s="56" t="s">
        <v>167</v>
      </c>
      <c r="C25" s="54" t="s">
        <v>150</v>
      </c>
      <c r="D25" s="53" t="s">
        <v>150</v>
      </c>
      <c r="E25" s="53" t="s">
        <v>150</v>
      </c>
      <c r="F25" s="53"/>
      <c r="G25" s="53"/>
      <c r="H25" s="53" t="s">
        <v>150</v>
      </c>
      <c r="I25" s="51"/>
      <c r="J25" s="51"/>
    </row>
    <row r="26" spans="2:10" x14ac:dyDescent="0.25">
      <c r="B26" s="52" t="s">
        <v>168</v>
      </c>
      <c r="C26" s="53"/>
      <c r="D26" s="53" t="s">
        <v>150</v>
      </c>
      <c r="E26" s="53"/>
      <c r="F26" s="53" t="s">
        <v>150</v>
      </c>
      <c r="G26" s="53" t="s">
        <v>150</v>
      </c>
      <c r="H26" s="53"/>
      <c r="I26" s="51"/>
      <c r="J26" s="51"/>
    </row>
    <row r="27" spans="2:10" x14ac:dyDescent="0.25">
      <c r="B27" s="52" t="s">
        <v>98</v>
      </c>
      <c r="C27" s="53"/>
      <c r="D27" s="53"/>
      <c r="E27" s="53"/>
      <c r="F27" s="53" t="s">
        <v>150</v>
      </c>
      <c r="G27" s="53" t="s">
        <v>150</v>
      </c>
      <c r="H27" s="53"/>
      <c r="I27" s="51"/>
      <c r="J27" s="51"/>
    </row>
    <row r="28" spans="2:10" x14ac:dyDescent="0.25">
      <c r="B28" s="52" t="s">
        <v>169</v>
      </c>
      <c r="C28" s="54" t="s">
        <v>150</v>
      </c>
      <c r="D28" s="54" t="s">
        <v>150</v>
      </c>
      <c r="E28" s="54" t="s">
        <v>150</v>
      </c>
      <c r="F28" s="54" t="s">
        <v>150</v>
      </c>
      <c r="G28" s="54" t="s">
        <v>150</v>
      </c>
      <c r="H28" s="54" t="s">
        <v>150</v>
      </c>
      <c r="I28" s="51"/>
      <c r="J28" s="51"/>
    </row>
    <row r="29" spans="2:10" x14ac:dyDescent="0.25">
      <c r="B29" s="52" t="s">
        <v>73</v>
      </c>
      <c r="C29" s="53"/>
      <c r="D29" s="53"/>
      <c r="E29" s="53"/>
      <c r="F29" s="53" t="s">
        <v>150</v>
      </c>
      <c r="G29" s="53" t="s">
        <v>150</v>
      </c>
      <c r="H29" s="53"/>
      <c r="I29" s="51" t="s">
        <v>150</v>
      </c>
      <c r="J29" s="51" t="s">
        <v>150</v>
      </c>
    </row>
    <row r="30" spans="2:10" x14ac:dyDescent="0.25">
      <c r="B30" s="52" t="s">
        <v>170</v>
      </c>
      <c r="C30" s="53"/>
      <c r="D30" s="53"/>
      <c r="E30" s="53"/>
      <c r="F30" s="53" t="s">
        <v>150</v>
      </c>
      <c r="G30" s="53" t="s">
        <v>150</v>
      </c>
      <c r="H30" s="53"/>
      <c r="I30" s="51"/>
      <c r="J30" s="51"/>
    </row>
    <row r="31" spans="2:10" x14ac:dyDescent="0.25">
      <c r="B31" s="52" t="s">
        <v>171</v>
      </c>
      <c r="C31" s="53"/>
      <c r="D31" s="53" t="s">
        <v>150</v>
      </c>
      <c r="E31" s="53"/>
      <c r="F31" s="53"/>
      <c r="G31" s="53" t="s">
        <v>150</v>
      </c>
      <c r="H31" s="53"/>
      <c r="I31" s="51"/>
      <c r="J31" s="51"/>
    </row>
    <row r="32" spans="2:10" x14ac:dyDescent="0.25">
      <c r="B32" s="52" t="s">
        <v>49</v>
      </c>
      <c r="C32" s="54" t="s">
        <v>150</v>
      </c>
      <c r="D32" s="53" t="s">
        <v>150</v>
      </c>
      <c r="E32" s="53" t="s">
        <v>150</v>
      </c>
      <c r="F32" s="53" t="s">
        <v>150</v>
      </c>
      <c r="G32" s="53" t="s">
        <v>150</v>
      </c>
      <c r="H32" s="53"/>
      <c r="I32" s="51" t="s">
        <v>150</v>
      </c>
      <c r="J32" s="51" t="s">
        <v>150</v>
      </c>
    </row>
    <row r="33" spans="2:10" x14ac:dyDescent="0.25">
      <c r="B33" s="52" t="s">
        <v>22</v>
      </c>
      <c r="C33" s="53"/>
      <c r="D33" s="54" t="s">
        <v>150</v>
      </c>
      <c r="E33" s="54" t="s">
        <v>150</v>
      </c>
      <c r="F33" s="54" t="s">
        <v>150</v>
      </c>
      <c r="G33" s="54" t="s">
        <v>150</v>
      </c>
      <c r="H33" s="54" t="s">
        <v>150</v>
      </c>
      <c r="I33" s="51" t="s">
        <v>150</v>
      </c>
      <c r="J33" s="51" t="s">
        <v>150</v>
      </c>
    </row>
    <row r="34" spans="2:10" x14ac:dyDescent="0.25">
      <c r="B34" s="52" t="s">
        <v>85</v>
      </c>
      <c r="C34" s="53"/>
      <c r="D34" s="53" t="s">
        <v>150</v>
      </c>
      <c r="E34" s="53" t="s">
        <v>150</v>
      </c>
      <c r="F34" s="53" t="s">
        <v>150</v>
      </c>
      <c r="G34" s="53" t="s">
        <v>150</v>
      </c>
      <c r="H34" s="53" t="s">
        <v>150</v>
      </c>
      <c r="I34" s="51"/>
      <c r="J34" s="51"/>
    </row>
    <row r="35" spans="2:10" x14ac:dyDescent="0.25">
      <c r="B35" s="52" t="s">
        <v>172</v>
      </c>
      <c r="C35" s="54" t="s">
        <v>150</v>
      </c>
      <c r="D35" s="53"/>
      <c r="E35" s="53"/>
      <c r="F35" s="53"/>
      <c r="G35" s="53"/>
      <c r="H35" s="53"/>
      <c r="I35" s="51"/>
      <c r="J35" s="51"/>
    </row>
    <row r="36" spans="2:10" x14ac:dyDescent="0.25">
      <c r="B36" s="52" t="s">
        <v>112</v>
      </c>
      <c r="C36" s="53"/>
      <c r="D36" s="53"/>
      <c r="E36" s="53"/>
      <c r="F36" s="53" t="s">
        <v>150</v>
      </c>
      <c r="G36" s="53" t="s">
        <v>150</v>
      </c>
      <c r="H36" s="53"/>
      <c r="I36" s="51"/>
      <c r="J36" s="51"/>
    </row>
    <row r="37" spans="2:10" x14ac:dyDescent="0.25">
      <c r="B37" s="52" t="s">
        <v>25</v>
      </c>
      <c r="C37" s="53"/>
      <c r="D37" s="53"/>
      <c r="E37" s="53"/>
      <c r="F37" s="53" t="s">
        <v>150</v>
      </c>
      <c r="G37" s="53" t="s">
        <v>150</v>
      </c>
      <c r="H37" s="53"/>
      <c r="I37" s="51" t="s">
        <v>150</v>
      </c>
      <c r="J37" s="51" t="s">
        <v>150</v>
      </c>
    </row>
    <row r="38" spans="2:10" x14ac:dyDescent="0.25">
      <c r="B38" s="52" t="s">
        <v>173</v>
      </c>
      <c r="C38" s="54" t="s">
        <v>150</v>
      </c>
      <c r="D38" s="53" t="s">
        <v>150</v>
      </c>
      <c r="E38" s="53"/>
      <c r="F38" s="53"/>
      <c r="G38" s="53" t="s">
        <v>150</v>
      </c>
      <c r="H38" s="53"/>
      <c r="I38" s="51"/>
      <c r="J38" s="51"/>
    </row>
    <row r="39" spans="2:10" x14ac:dyDescent="0.25">
      <c r="B39" s="52" t="s">
        <v>113</v>
      </c>
      <c r="C39" s="54" t="s">
        <v>150</v>
      </c>
      <c r="D39" s="54" t="s">
        <v>150</v>
      </c>
      <c r="E39" s="54" t="s">
        <v>150</v>
      </c>
      <c r="F39" s="54" t="s">
        <v>150</v>
      </c>
      <c r="G39" s="54" t="s">
        <v>150</v>
      </c>
      <c r="H39" s="54" t="s">
        <v>150</v>
      </c>
      <c r="I39" s="51"/>
      <c r="J39" s="51"/>
    </row>
    <row r="40" spans="2:10" x14ac:dyDescent="0.25">
      <c r="B40" s="52" t="s">
        <v>20</v>
      </c>
      <c r="C40" s="53"/>
      <c r="D40" s="54" t="s">
        <v>150</v>
      </c>
      <c r="E40" s="54" t="s">
        <v>150</v>
      </c>
      <c r="F40" s="54" t="s">
        <v>150</v>
      </c>
      <c r="G40" s="54" t="s">
        <v>150</v>
      </c>
      <c r="H40" s="54" t="s">
        <v>150</v>
      </c>
      <c r="I40" s="51" t="s">
        <v>150</v>
      </c>
      <c r="J40" s="51" t="s">
        <v>150</v>
      </c>
    </row>
    <row r="41" spans="2:10" x14ac:dyDescent="0.25">
      <c r="B41" s="55" t="s">
        <v>124</v>
      </c>
      <c r="C41" s="53"/>
      <c r="D41" s="53"/>
      <c r="E41" s="53"/>
      <c r="F41" s="53"/>
      <c r="G41" s="53"/>
      <c r="H41" s="53"/>
      <c r="I41" s="51" t="s">
        <v>150</v>
      </c>
      <c r="J41" s="51" t="s">
        <v>150</v>
      </c>
    </row>
    <row r="42" spans="2:10" x14ac:dyDescent="0.25">
      <c r="B42" s="52" t="s">
        <v>174</v>
      </c>
      <c r="C42" s="54" t="s">
        <v>150</v>
      </c>
      <c r="D42" s="54" t="s">
        <v>150</v>
      </c>
      <c r="E42" s="54" t="s">
        <v>150</v>
      </c>
      <c r="F42" s="54" t="s">
        <v>150</v>
      </c>
      <c r="G42" s="54" t="s">
        <v>150</v>
      </c>
      <c r="H42" s="54" t="s">
        <v>150</v>
      </c>
      <c r="I42" s="51"/>
      <c r="J42" s="51"/>
    </row>
    <row r="43" spans="2:10" x14ac:dyDescent="0.25">
      <c r="B43" s="52" t="s">
        <v>175</v>
      </c>
      <c r="C43" s="53"/>
      <c r="D43" s="53" t="s">
        <v>150</v>
      </c>
      <c r="E43" s="53"/>
      <c r="F43" s="53"/>
      <c r="G43" s="53"/>
      <c r="H43" s="53"/>
      <c r="I43" s="51"/>
      <c r="J43" s="51"/>
    </row>
    <row r="44" spans="2:10" x14ac:dyDescent="0.25">
      <c r="B44" s="52" t="s">
        <v>79</v>
      </c>
      <c r="C44" s="54" t="s">
        <v>150</v>
      </c>
      <c r="D44" s="54" t="s">
        <v>150</v>
      </c>
      <c r="E44" s="54" t="s">
        <v>150</v>
      </c>
      <c r="F44" s="54" t="s">
        <v>150</v>
      </c>
      <c r="G44" s="54" t="s">
        <v>150</v>
      </c>
      <c r="H44" s="54" t="s">
        <v>150</v>
      </c>
      <c r="I44" s="51" t="s">
        <v>150</v>
      </c>
      <c r="J44" s="51" t="s">
        <v>150</v>
      </c>
    </row>
    <row r="45" spans="2:10" x14ac:dyDescent="0.25">
      <c r="B45" s="55" t="s">
        <v>116</v>
      </c>
      <c r="C45" s="53"/>
      <c r="D45" s="53"/>
      <c r="E45" s="53"/>
      <c r="F45" s="53"/>
      <c r="G45" s="53"/>
      <c r="H45" s="53"/>
      <c r="I45" s="51" t="s">
        <v>150</v>
      </c>
      <c r="J45" s="51" t="s">
        <v>150</v>
      </c>
    </row>
    <row r="46" spans="2:10" x14ac:dyDescent="0.25">
      <c r="B46" s="52" t="s">
        <v>176</v>
      </c>
      <c r="C46" s="54" t="s">
        <v>150</v>
      </c>
      <c r="D46" s="54" t="s">
        <v>150</v>
      </c>
      <c r="E46" s="54" t="s">
        <v>150</v>
      </c>
      <c r="F46" s="54" t="s">
        <v>150</v>
      </c>
      <c r="G46" s="54" t="s">
        <v>150</v>
      </c>
      <c r="H46" s="54" t="s">
        <v>150</v>
      </c>
      <c r="I46" s="51"/>
      <c r="J46" s="51"/>
    </row>
    <row r="47" spans="2:10" x14ac:dyDescent="0.25">
      <c r="B47" s="52" t="s">
        <v>177</v>
      </c>
      <c r="C47" s="53"/>
      <c r="D47" s="53"/>
      <c r="E47" s="53" t="s">
        <v>150</v>
      </c>
      <c r="F47" s="53"/>
      <c r="G47" s="53" t="s">
        <v>150</v>
      </c>
      <c r="H47" s="53"/>
      <c r="I47" s="51"/>
      <c r="J47" s="51"/>
    </row>
    <row r="48" spans="2:10" x14ac:dyDescent="0.25">
      <c r="B48" s="52" t="s">
        <v>178</v>
      </c>
      <c r="C48" s="53"/>
      <c r="D48" s="53" t="s">
        <v>150</v>
      </c>
      <c r="E48" s="53" t="s">
        <v>150</v>
      </c>
      <c r="F48" s="53"/>
      <c r="G48" s="53"/>
      <c r="H48" s="53" t="s">
        <v>150</v>
      </c>
      <c r="I48" s="51"/>
      <c r="J48" s="51"/>
    </row>
    <row r="49" spans="2:10" x14ac:dyDescent="0.25">
      <c r="B49" s="52" t="s">
        <v>179</v>
      </c>
      <c r="C49" s="53"/>
      <c r="D49" s="54" t="s">
        <v>150</v>
      </c>
      <c r="E49" s="54" t="s">
        <v>150</v>
      </c>
      <c r="F49" s="54" t="s">
        <v>150</v>
      </c>
      <c r="G49" s="54" t="s">
        <v>150</v>
      </c>
      <c r="H49" s="53"/>
      <c r="I49" s="51"/>
      <c r="J49" s="51"/>
    </row>
  </sheetData>
  <mergeCells count="4">
    <mergeCell ref="B1:B2"/>
    <mergeCell ref="C1:E1"/>
    <mergeCell ref="F1:G1"/>
    <mergeCell ref="H1:H2"/>
  </mergeCells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3603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user</cp:lastModifiedBy>
  <cp:revision>73</cp:revision>
  <cp:lastPrinted>2025-09-02T10:05:11Z</cp:lastPrinted>
  <dcterms:created xsi:type="dcterms:W3CDTF">2022-06-30T11:10:04Z</dcterms:created>
  <dcterms:modified xsi:type="dcterms:W3CDTF">2026-02-21T10:51:01Z</dcterms:modified>
  <dc:language>ru-RU</dc:language>
</cp:coreProperties>
</file>